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D:\Pracovni_SVN\2023_131_Sidlistni_plochy_Praha_12\Odevzdani\CD_Praha_12_Adaptacni_opatreni_DPS_s_rozpoctem\Rozpoctova_cast_XLS\"/>
    </mc:Choice>
  </mc:AlternateContent>
  <xr:revisionPtr revIDLastSave="0" documentId="8_{E95A239F-51C9-4737-8D77-83614C770D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023-131-lok_4 - Adaptačn..." sheetId="2" r:id="rId2"/>
    <sheet name="Seznam figur" sheetId="3" r:id="rId3"/>
  </sheets>
  <definedNames>
    <definedName name="_xlnm._FilterDatabase" localSheetId="1" hidden="1">'2023-131-lok_4 - Adaptačn...'!$C$130:$K$431</definedName>
    <definedName name="_xlnm.Print_Titles" localSheetId="1">'2023-131-lok_4 - Adaptačn...'!$130:$130</definedName>
    <definedName name="_xlnm.Print_Titles" localSheetId="0">'Rekapitulace stavby'!$92:$92</definedName>
    <definedName name="_xlnm.Print_Titles" localSheetId="2">'Seznam figur'!$9:$9</definedName>
    <definedName name="_xlnm.Print_Area" localSheetId="1">'2023-131-lok_4 - Adaptačn...'!$C$4:$J$37,'2023-131-lok_4 - Adaptačn...'!$C$50:$J$76,'2023-131-lok_4 - Adaptačn...'!$C$82:$J$114,'2023-131-lok_4 - Adaptačn...'!$C$120:$K$431</definedName>
    <definedName name="_xlnm.Print_Area" localSheetId="0">'Rekapitulace stavby'!$D$4:$AO$76,'Rekapitulace stavby'!$C$82:$AQ$96</definedName>
    <definedName name="_xlnm.Print_Area" localSheetId="2">'Seznam figur'!$C$4:$G$107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0" i="2"/>
  <c r="J89" i="2"/>
  <c r="F89" i="2"/>
  <c r="F87" i="2"/>
  <c r="E85" i="2"/>
  <c r="J16" i="2"/>
  <c r="E16" i="2"/>
  <c r="F128" i="2"/>
  <c r="J15" i="2"/>
  <c r="J10" i="2"/>
  <c r="J125" i="2" s="1"/>
  <c r="L90" i="1"/>
  <c r="AM90" i="1"/>
  <c r="AM89" i="1"/>
  <c r="L89" i="1"/>
  <c r="AM87" i="1"/>
  <c r="L87" i="1"/>
  <c r="L85" i="1"/>
  <c r="L84" i="1"/>
  <c r="BK424" i="2"/>
  <c r="J416" i="2"/>
  <c r="BK404" i="2"/>
  <c r="J379" i="2"/>
  <c r="J361" i="2"/>
  <c r="BK310" i="2"/>
  <c r="BK297" i="2"/>
  <c r="BK227" i="2"/>
  <c r="BK195" i="2"/>
  <c r="J172" i="2"/>
  <c r="BK156" i="2"/>
  <c r="BK422" i="2"/>
  <c r="BK408" i="2"/>
  <c r="BK390" i="2"/>
  <c r="BK376" i="2"/>
  <c r="J333" i="2"/>
  <c r="J313" i="2"/>
  <c r="J285" i="2"/>
  <c r="J251" i="2"/>
  <c r="J196" i="2"/>
  <c r="BK158" i="2"/>
  <c r="J134" i="2"/>
  <c r="J424" i="2"/>
  <c r="BK419" i="2"/>
  <c r="BK415" i="2"/>
  <c r="J404" i="2"/>
  <c r="J394" i="2"/>
  <c r="J373" i="2"/>
  <c r="BK366" i="2"/>
  <c r="BK363" i="2"/>
  <c r="J343" i="2"/>
  <c r="BK331" i="2"/>
  <c r="BK313" i="2"/>
  <c r="J286" i="2"/>
  <c r="BK265" i="2"/>
  <c r="J253" i="2"/>
  <c r="BK241" i="2"/>
  <c r="J219" i="2"/>
  <c r="BK203" i="2"/>
  <c r="BK165" i="2"/>
  <c r="BK153" i="2"/>
  <c r="J427" i="2"/>
  <c r="BK411" i="2"/>
  <c r="BK385" i="2"/>
  <c r="J377" i="2"/>
  <c r="J366" i="2"/>
  <c r="J355" i="2"/>
  <c r="J317" i="2"/>
  <c r="J304" i="2"/>
  <c r="BK279" i="2"/>
  <c r="J244" i="2"/>
  <c r="BK218" i="2"/>
  <c r="J201" i="2"/>
  <c r="BK188" i="2"/>
  <c r="BK157" i="2"/>
  <c r="J398" i="2"/>
  <c r="J331" i="2"/>
  <c r="BK317" i="2"/>
  <c r="BK283" i="2"/>
  <c r="BK253" i="2"/>
  <c r="J231" i="2"/>
  <c r="J190" i="2"/>
  <c r="BK154" i="2"/>
  <c r="J396" i="2"/>
  <c r="BK378" i="2"/>
  <c r="BK361" i="2"/>
  <c r="J357" i="2"/>
  <c r="BK352" i="2"/>
  <c r="J337" i="2"/>
  <c r="J308" i="2"/>
  <c r="J295" i="2"/>
  <c r="BK285" i="2"/>
  <c r="BK269" i="2"/>
  <c r="J246" i="2"/>
  <c r="J229" i="2"/>
  <c r="BK216" i="2"/>
  <c r="BK192" i="2"/>
  <c r="BK176" i="2"/>
  <c r="J153" i="2"/>
  <c r="BK425" i="2"/>
  <c r="J413" i="2"/>
  <c r="J383" i="2"/>
  <c r="BK337" i="2"/>
  <c r="J291" i="2"/>
  <c r="BK267" i="2"/>
  <c r="J199" i="2"/>
  <c r="J192" i="2"/>
  <c r="BK161" i="2"/>
  <c r="J148" i="2"/>
  <c r="AS94" i="1"/>
  <c r="BK418" i="2"/>
  <c r="J385" i="2"/>
  <c r="BK375" i="2"/>
  <c r="J325" i="2"/>
  <c r="BK309" i="2"/>
  <c r="BK244" i="2"/>
  <c r="BK194" i="2"/>
  <c r="J164" i="2"/>
  <c r="J156" i="2"/>
  <c r="BK427" i="2"/>
  <c r="J411" i="2"/>
  <c r="BK396" i="2"/>
  <c r="BK382" i="2"/>
  <c r="J369" i="2"/>
  <c r="J365" i="2"/>
  <c r="J351" i="2"/>
  <c r="J339" i="2"/>
  <c r="BK316" i="2"/>
  <c r="BK290" i="2"/>
  <c r="BK281" i="2"/>
  <c r="BK259" i="2"/>
  <c r="J237" i="2"/>
  <c r="BK224" i="2"/>
  <c r="BK207" i="2"/>
  <c r="J182" i="2"/>
  <c r="J146" i="2"/>
  <c r="J422" i="2"/>
  <c r="J392" i="2"/>
  <c r="J380" i="2"/>
  <c r="J376" i="2"/>
  <c r="J362" i="2"/>
  <c r="BK356" i="2"/>
  <c r="BK327" i="2"/>
  <c r="BK298" i="2"/>
  <c r="BK246" i="2"/>
  <c r="BK226" i="2"/>
  <c r="J212" i="2"/>
  <c r="BK172" i="2"/>
  <c r="BK386" i="2"/>
  <c r="J300" i="2"/>
  <c r="J263" i="2"/>
  <c r="J235" i="2"/>
  <c r="BK197" i="2"/>
  <c r="J179" i="2"/>
  <c r="BK400" i="2"/>
  <c r="BK380" i="2"/>
  <c r="BK373" i="2"/>
  <c r="J360" i="2"/>
  <c r="J349" i="2"/>
  <c r="J323" i="2"/>
  <c r="BK306" i="2"/>
  <c r="BK292" i="2"/>
  <c r="BK277" i="2"/>
  <c r="J257" i="2"/>
  <c r="BK235" i="2"/>
  <c r="J217" i="2"/>
  <c r="J205" i="2"/>
  <c r="BK186" i="2"/>
  <c r="J168" i="2"/>
  <c r="BK141" i="2"/>
  <c r="BK429" i="2"/>
  <c r="J415" i="2"/>
  <c r="BK387" i="2"/>
  <c r="BK357" i="2"/>
  <c r="J341" i="2"/>
  <c r="J307" i="2"/>
  <c r="J241" i="2"/>
  <c r="J208" i="2"/>
  <c r="J165" i="2"/>
  <c r="BK144" i="2"/>
  <c r="J419" i="2"/>
  <c r="J405" i="2"/>
  <c r="BK381" i="2"/>
  <c r="BK329" i="2"/>
  <c r="BK299" i="2"/>
  <c r="BK217" i="2"/>
  <c r="BK179" i="2"/>
  <c r="J159" i="2"/>
  <c r="J430" i="2"/>
  <c r="J421" i="2"/>
  <c r="BK416" i="2"/>
  <c r="J160" i="2"/>
  <c r="BK142" i="2"/>
  <c r="J408" i="2"/>
  <c r="BK384" i="2"/>
  <c r="BK372" i="2"/>
  <c r="J367" i="2"/>
  <c r="BK358" i="2"/>
  <c r="J316" i="2"/>
  <c r="BK308" i="2"/>
  <c r="J277" i="2"/>
  <c r="BK233" i="2"/>
  <c r="BK205" i="2"/>
  <c r="BK196" i="2"/>
  <c r="J147" i="2"/>
  <c r="J374" i="2"/>
  <c r="BK305" i="2"/>
  <c r="BK295" i="2"/>
  <c r="BK255" i="2"/>
  <c r="J207" i="2"/>
  <c r="BK181" i="2"/>
  <c r="BK150" i="2"/>
  <c r="J387" i="2"/>
  <c r="J371" i="2"/>
  <c r="J358" i="2"/>
  <c r="BK351" i="2"/>
  <c r="BK321" i="2"/>
  <c r="J305" i="2"/>
  <c r="J290" i="2"/>
  <c r="J259" i="2"/>
  <c r="BK239" i="2"/>
  <c r="J227" i="2"/>
  <c r="J195" i="2"/>
  <c r="J177" i="2"/>
  <c r="BK159" i="2"/>
  <c r="BK426" i="2"/>
  <c r="BK394" i="2"/>
  <c r="J363" i="2"/>
  <c r="J353" i="2"/>
  <c r="J315" i="2"/>
  <c r="BK286" i="2"/>
  <c r="J224" i="2"/>
  <c r="J186" i="2"/>
  <c r="J150" i="2"/>
  <c r="BK428" i="2"/>
  <c r="J406" i="2"/>
  <c r="BK392" i="2"/>
  <c r="J378" i="2"/>
  <c r="BK323" i="2"/>
  <c r="J297" i="2"/>
  <c r="BK231" i="2"/>
  <c r="BK208" i="2"/>
  <c r="BK182" i="2"/>
  <c r="BK147" i="2"/>
  <c r="J428" i="2"/>
  <c r="BK420" i="2"/>
  <c r="BK413" i="2"/>
  <c r="J390" i="2"/>
  <c r="BK370" i="2"/>
  <c r="J364" i="2"/>
  <c r="J352" i="2"/>
  <c r="J303" i="2"/>
  <c r="J283" i="2"/>
  <c r="BK251" i="2"/>
  <c r="BK229" i="2"/>
  <c r="BK210" i="2"/>
  <c r="J176" i="2"/>
  <c r="BK148" i="2"/>
  <c r="BK406" i="2"/>
  <c r="J370" i="2"/>
  <c r="BK360" i="2"/>
  <c r="BK339" i="2"/>
  <c r="J302" i="2"/>
  <c r="J273" i="2"/>
  <c r="J221" i="2"/>
  <c r="BK199" i="2"/>
  <c r="J162" i="2"/>
  <c r="J375" i="2"/>
  <c r="J306" i="2"/>
  <c r="BK291" i="2"/>
  <c r="BK242" i="2"/>
  <c r="J218" i="2"/>
  <c r="BK184" i="2"/>
  <c r="BK395" i="2"/>
  <c r="BK377" i="2"/>
  <c r="BK369" i="2"/>
  <c r="BK355" i="2"/>
  <c r="J345" i="2"/>
  <c r="BK319" i="2"/>
  <c r="BK296" i="2"/>
  <c r="J279" i="2"/>
  <c r="J249" i="2"/>
  <c r="J226" i="2"/>
  <c r="J213" i="2"/>
  <c r="BK190" i="2"/>
  <c r="BK163" i="2"/>
  <c r="BK430" i="2"/>
  <c r="BK417" i="2"/>
  <c r="J386" i="2"/>
  <c r="J356" i="2"/>
  <c r="J309" i="2"/>
  <c r="J275" i="2"/>
  <c r="J202" i="2"/>
  <c r="BK177" i="2"/>
  <c r="J155" i="2"/>
  <c r="BK421" i="2"/>
  <c r="J402" i="2"/>
  <c r="J321" i="2"/>
  <c r="BK302" i="2"/>
  <c r="BK273" i="2"/>
  <c r="BK221" i="2"/>
  <c r="J184" i="2"/>
  <c r="BK162" i="2"/>
  <c r="BK140" i="2"/>
  <c r="J426" i="2"/>
  <c r="BK423" i="2"/>
  <c r="BK405" i="2"/>
  <c r="BK383" i="2"/>
  <c r="J368" i="2"/>
  <c r="BK362" i="2"/>
  <c r="BK341" i="2"/>
  <c r="J327" i="2"/>
  <c r="J298" i="2"/>
  <c r="J267" i="2"/>
  <c r="J242" i="2"/>
  <c r="J233" i="2"/>
  <c r="J216" i="2"/>
  <c r="BK201" i="2"/>
  <c r="J161" i="2"/>
  <c r="J429" i="2"/>
  <c r="J418" i="2"/>
  <c r="BK398" i="2"/>
  <c r="BK379" i="2"/>
  <c r="BK365" i="2"/>
  <c r="BK343" i="2"/>
  <c r="J281" i="2"/>
  <c r="BK237" i="2"/>
  <c r="BK219" i="2"/>
  <c r="J163" i="2"/>
  <c r="J141" i="2"/>
  <c r="J384" i="2"/>
  <c r="J329" i="2"/>
  <c r="BK304" i="2"/>
  <c r="J296" i="2"/>
  <c r="BK275" i="2"/>
  <c r="BK212" i="2"/>
  <c r="BK155" i="2"/>
  <c r="BK134" i="2"/>
  <c r="J381" i="2"/>
  <c r="J372" i="2"/>
  <c r="J359" i="2"/>
  <c r="BK347" i="2"/>
  <c r="BK335" i="2"/>
  <c r="BK307" i="2"/>
  <c r="BK431" i="2"/>
  <c r="J423" i="2"/>
  <c r="J414" i="2"/>
  <c r="BK364" i="2"/>
  <c r="BK349" i="2"/>
  <c r="J335" i="2"/>
  <c r="BK300" i="2"/>
  <c r="J255" i="2"/>
  <c r="J210" i="2"/>
  <c r="J194" i="2"/>
  <c r="J181" i="2"/>
  <c r="J157" i="2"/>
  <c r="J142" i="2"/>
  <c r="BK414" i="2"/>
  <c r="J400" i="2"/>
  <c r="BK374" i="2"/>
  <c r="BK315" i="2"/>
  <c r="BK263" i="2"/>
  <c r="J197" i="2"/>
  <c r="BK168" i="2"/>
  <c r="BK160" i="2"/>
  <c r="BK146" i="2"/>
  <c r="J431" i="2"/>
  <c r="J425" i="2"/>
  <c r="J417" i="2"/>
  <c r="BK410" i="2"/>
  <c r="BK402" i="2"/>
  <c r="BK388" i="2"/>
  <c r="BK371" i="2"/>
  <c r="BK367" i="2"/>
  <c r="BK353" i="2"/>
  <c r="J347" i="2"/>
  <c r="BK333" i="2"/>
  <c r="J319" i="2"/>
  <c r="J299" i="2"/>
  <c r="J269" i="2"/>
  <c r="BK249" i="2"/>
  <c r="BK220" i="2"/>
  <c r="BK213" i="2"/>
  <c r="J188" i="2"/>
  <c r="J154" i="2"/>
  <c r="J140" i="2"/>
  <c r="J420" i="2"/>
  <c r="J410" i="2"/>
  <c r="J388" i="2"/>
  <c r="J382" i="2"/>
  <c r="BK368" i="2"/>
  <c r="BK359" i="2"/>
  <c r="BK345" i="2"/>
  <c r="J310" i="2"/>
  <c r="J292" i="2"/>
  <c r="J265" i="2"/>
  <c r="J220" i="2"/>
  <c r="J203" i="2"/>
  <c r="BK164" i="2"/>
  <c r="J144" i="2"/>
  <c r="J395" i="2"/>
  <c r="BK325" i="2"/>
  <c r="BK303" i="2"/>
  <c r="BK257" i="2"/>
  <c r="J239" i="2"/>
  <c r="BK202" i="2"/>
  <c r="J158" i="2"/>
  <c r="R152" i="2" l="1"/>
  <c r="R133" i="2"/>
  <c r="P167" i="2"/>
  <c r="BK187" i="2"/>
  <c r="J187" i="2" s="1"/>
  <c r="J100" i="2" s="1"/>
  <c r="BK215" i="2"/>
  <c r="J215" i="2"/>
  <c r="J101" i="2" s="1"/>
  <c r="P215" i="2"/>
  <c r="R223" i="2"/>
  <c r="P248" i="2"/>
  <c r="BK294" i="2"/>
  <c r="T294" i="2"/>
  <c r="P301" i="2"/>
  <c r="T301" i="2"/>
  <c r="R312" i="2"/>
  <c r="T354" i="2"/>
  <c r="T389" i="2"/>
  <c r="BK412" i="2"/>
  <c r="J412" i="2" s="1"/>
  <c r="J113" i="2" s="1"/>
  <c r="BK167" i="2"/>
  <c r="BK166" i="2"/>
  <c r="J166" i="2" s="1"/>
  <c r="J98" i="2" s="1"/>
  <c r="P187" i="2"/>
  <c r="BK223" i="2"/>
  <c r="J223" i="2" s="1"/>
  <c r="J103" i="2" s="1"/>
  <c r="BK248" i="2"/>
  <c r="J248" i="2"/>
  <c r="J104" i="2" s="1"/>
  <c r="P294" i="2"/>
  <c r="P293" i="2"/>
  <c r="P312" i="2"/>
  <c r="P311" i="2" s="1"/>
  <c r="P354" i="2"/>
  <c r="R412" i="2"/>
  <c r="BK152" i="2"/>
  <c r="J152" i="2" s="1"/>
  <c r="J97" i="2" s="1"/>
  <c r="T152" i="2"/>
  <c r="T133" i="2"/>
  <c r="T167" i="2"/>
  <c r="R187" i="2"/>
  <c r="R215" i="2"/>
  <c r="T223" i="2"/>
  <c r="T248" i="2"/>
  <c r="R294" i="2"/>
  <c r="BK301" i="2"/>
  <c r="J301" i="2"/>
  <c r="J107" i="2" s="1"/>
  <c r="R301" i="2"/>
  <c r="T312" i="2"/>
  <c r="T311" i="2"/>
  <c r="R354" i="2"/>
  <c r="P389" i="2"/>
  <c r="BK409" i="2"/>
  <c r="J409" i="2"/>
  <c r="J112" i="2" s="1"/>
  <c r="R409" i="2"/>
  <c r="T412" i="2"/>
  <c r="P152" i="2"/>
  <c r="P133" i="2" s="1"/>
  <c r="R167" i="2"/>
  <c r="R166" i="2"/>
  <c r="T187" i="2"/>
  <c r="T215" i="2"/>
  <c r="P223" i="2"/>
  <c r="R248" i="2"/>
  <c r="BK312" i="2"/>
  <c r="J312" i="2" s="1"/>
  <c r="J109" i="2" s="1"/>
  <c r="BK354" i="2"/>
  <c r="J354" i="2"/>
  <c r="J110" i="2" s="1"/>
  <c r="BK389" i="2"/>
  <c r="J389" i="2"/>
  <c r="J111" i="2"/>
  <c r="R389" i="2"/>
  <c r="P409" i="2"/>
  <c r="T409" i="2"/>
  <c r="P412" i="2"/>
  <c r="BE142" i="2"/>
  <c r="BE146" i="2"/>
  <c r="BE157" i="2"/>
  <c r="BE160" i="2"/>
  <c r="BE168" i="2"/>
  <c r="BE176" i="2"/>
  <c r="BE184" i="2"/>
  <c r="BE190" i="2"/>
  <c r="BE212" i="2"/>
  <c r="BE226" i="2"/>
  <c r="BE233" i="2"/>
  <c r="BE244" i="2"/>
  <c r="BE255" i="2"/>
  <c r="BE259" i="2"/>
  <c r="BE267" i="2"/>
  <c r="BE275" i="2"/>
  <c r="BE286" i="2"/>
  <c r="BE291" i="2"/>
  <c r="BE300" i="2"/>
  <c r="BE304" i="2"/>
  <c r="BE331" i="2"/>
  <c r="BE337" i="2"/>
  <c r="BE341" i="2"/>
  <c r="BE347" i="2"/>
  <c r="BE356" i="2"/>
  <c r="BE364" i="2"/>
  <c r="BE368" i="2"/>
  <c r="BE369" i="2"/>
  <c r="BE372" i="2"/>
  <c r="BE376" i="2"/>
  <c r="BE379" i="2"/>
  <c r="BE390" i="2"/>
  <c r="BE394" i="2"/>
  <c r="BE402" i="2"/>
  <c r="F90" i="2"/>
  <c r="BE144" i="2"/>
  <c r="BE161" i="2"/>
  <c r="BE162" i="2"/>
  <c r="BE179" i="2"/>
  <c r="BE182" i="2"/>
  <c r="BE188" i="2"/>
  <c r="BE196" i="2"/>
  <c r="BE210" i="2"/>
  <c r="BE216" i="2"/>
  <c r="BE241" i="2"/>
  <c r="BE251" i="2"/>
  <c r="BE285" i="2"/>
  <c r="BE298" i="2"/>
  <c r="BE302" i="2"/>
  <c r="BE310" i="2"/>
  <c r="BE319" i="2"/>
  <c r="BE335" i="2"/>
  <c r="BE374" i="2"/>
  <c r="BE385" i="2"/>
  <c r="J87" i="2"/>
  <c r="BE140" i="2"/>
  <c r="BE148" i="2"/>
  <c r="BE150" i="2"/>
  <c r="BE154" i="2"/>
  <c r="BE159" i="2"/>
  <c r="BE194" i="2"/>
  <c r="BE195" i="2"/>
  <c r="BE197" i="2"/>
  <c r="BE207" i="2"/>
  <c r="BE217" i="2"/>
  <c r="BE224" i="2"/>
  <c r="BE227" i="2"/>
  <c r="BE231" i="2"/>
  <c r="BE235" i="2"/>
  <c r="BE253" i="2"/>
  <c r="BE292" i="2"/>
  <c r="BE299" i="2"/>
  <c r="BE321" i="2"/>
  <c r="BE323" i="2"/>
  <c r="BE349" i="2"/>
  <c r="BE351" i="2"/>
  <c r="BE353" i="2"/>
  <c r="BE357" i="2"/>
  <c r="BE359" i="2"/>
  <c r="BE361" i="2"/>
  <c r="BE362" i="2"/>
  <c r="BE363" i="2"/>
  <c r="BE367" i="2"/>
  <c r="BE373" i="2"/>
  <c r="BE378" i="2"/>
  <c r="BE381" i="2"/>
  <c r="BE382" i="2"/>
  <c r="BE383" i="2"/>
  <c r="BE387" i="2"/>
  <c r="BE396" i="2"/>
  <c r="BE415" i="2"/>
  <c r="BE417" i="2"/>
  <c r="BE418" i="2"/>
  <c r="BE419" i="2"/>
  <c r="BE428" i="2"/>
  <c r="BE134" i="2"/>
  <c r="BE141" i="2"/>
  <c r="BE147" i="2"/>
  <c r="BE156" i="2"/>
  <c r="BE165" i="2"/>
  <c r="BE172" i="2"/>
  <c r="BE177" i="2"/>
  <c r="BE186" i="2"/>
  <c r="BE192" i="2"/>
  <c r="BE199" i="2"/>
  <c r="BE202" i="2"/>
  <c r="BE205" i="2"/>
  <c r="BE208" i="2"/>
  <c r="BE213" i="2"/>
  <c r="BE242" i="2"/>
  <c r="BE246" i="2"/>
  <c r="BE257" i="2"/>
  <c r="BE263" i="2"/>
  <c r="BE279" i="2"/>
  <c r="BE295" i="2"/>
  <c r="BE297" i="2"/>
  <c r="BE303" i="2"/>
  <c r="BE315" i="2"/>
  <c r="BE317" i="2"/>
  <c r="BE329" i="2"/>
  <c r="BE343" i="2"/>
  <c r="BE345" i="2"/>
  <c r="BE360" i="2"/>
  <c r="BE395" i="2"/>
  <c r="BE400" i="2"/>
  <c r="BE413" i="2"/>
  <c r="BE414" i="2"/>
  <c r="BE420" i="2"/>
  <c r="BE423" i="2"/>
  <c r="BE425" i="2"/>
  <c r="BE426" i="2"/>
  <c r="BE427" i="2"/>
  <c r="BE429" i="2"/>
  <c r="BE431" i="2"/>
  <c r="BE153" i="2"/>
  <c r="BE155" i="2"/>
  <c r="BE163" i="2"/>
  <c r="BE181" i="2"/>
  <c r="BE229" i="2"/>
  <c r="BE237" i="2"/>
  <c r="BE249" i="2"/>
  <c r="BE296" i="2"/>
  <c r="BE306" i="2"/>
  <c r="BE308" i="2"/>
  <c r="BE325" i="2"/>
  <c r="BE327" i="2"/>
  <c r="BE375" i="2"/>
  <c r="BE384" i="2"/>
  <c r="BE386" i="2"/>
  <c r="BE388" i="2"/>
  <c r="BE398" i="2"/>
  <c r="BE404" i="2"/>
  <c r="BE411" i="2"/>
  <c r="BE416" i="2"/>
  <c r="BE424" i="2"/>
  <c r="BE158" i="2"/>
  <c r="BE164" i="2"/>
  <c r="BE201" i="2"/>
  <c r="BE203" i="2"/>
  <c r="BE218" i="2"/>
  <c r="BE219" i="2"/>
  <c r="BE220" i="2"/>
  <c r="BE221" i="2"/>
  <c r="BE239" i="2"/>
  <c r="BE265" i="2"/>
  <c r="BE269" i="2"/>
  <c r="BE273" i="2"/>
  <c r="BE277" i="2"/>
  <c r="BE281" i="2"/>
  <c r="BE283" i="2"/>
  <c r="BE290" i="2"/>
  <c r="BE305" i="2"/>
  <c r="BE307" i="2"/>
  <c r="BE309" i="2"/>
  <c r="BE313" i="2"/>
  <c r="BE316" i="2"/>
  <c r="BE333" i="2"/>
  <c r="BE339" i="2"/>
  <c r="BE352" i="2"/>
  <c r="BE355" i="2"/>
  <c r="BE358" i="2"/>
  <c r="BE365" i="2"/>
  <c r="BE366" i="2"/>
  <c r="BE370" i="2"/>
  <c r="BE371" i="2"/>
  <c r="BE377" i="2"/>
  <c r="BE380" i="2"/>
  <c r="BE392" i="2"/>
  <c r="BE405" i="2"/>
  <c r="BE406" i="2"/>
  <c r="BE408" i="2"/>
  <c r="BE410" i="2"/>
  <c r="BE421" i="2"/>
  <c r="BE422" i="2"/>
  <c r="BE430" i="2"/>
  <c r="F34" i="2"/>
  <c r="BC95" i="1"/>
  <c r="BC94" i="1" s="1"/>
  <c r="AY94" i="1" s="1"/>
  <c r="F35" i="2"/>
  <c r="BD95" i="1"/>
  <c r="BD94" i="1" s="1"/>
  <c r="W33" i="1" s="1"/>
  <c r="F33" i="2"/>
  <c r="BB95" i="1"/>
  <c r="BB94" i="1" s="1"/>
  <c r="W31" i="1" s="1"/>
  <c r="J32" i="2"/>
  <c r="AW95" i="1"/>
  <c r="F32" i="2"/>
  <c r="BA95" i="1" s="1"/>
  <c r="BA94" i="1" s="1"/>
  <c r="W30" i="1" s="1"/>
  <c r="BK133" i="2" l="1"/>
  <c r="J133" i="2" s="1"/>
  <c r="J96" i="2" s="1"/>
  <c r="P222" i="2"/>
  <c r="T293" i="2"/>
  <c r="R293" i="2"/>
  <c r="T166" i="2"/>
  <c r="T132" i="2" s="1"/>
  <c r="T131" i="2" s="1"/>
  <c r="BK293" i="2"/>
  <c r="J293" i="2" s="1"/>
  <c r="J105" i="2" s="1"/>
  <c r="T222" i="2"/>
  <c r="R311" i="2"/>
  <c r="R222" i="2" s="1"/>
  <c r="R132" i="2" s="1"/>
  <c r="R131" i="2" s="1"/>
  <c r="P166" i="2"/>
  <c r="P132" i="2" s="1"/>
  <c r="P131" i="2" s="1"/>
  <c r="AU95" i="1" s="1"/>
  <c r="AU94" i="1" s="1"/>
  <c r="J294" i="2"/>
  <c r="J106" i="2" s="1"/>
  <c r="J167" i="2"/>
  <c r="J99" i="2"/>
  <c r="BK311" i="2"/>
  <c r="J311" i="2" s="1"/>
  <c r="J108" i="2" s="1"/>
  <c r="AW94" i="1"/>
  <c r="AK30" i="1"/>
  <c r="J31" i="2"/>
  <c r="AV95" i="1" s="1"/>
  <c r="AT95" i="1" s="1"/>
  <c r="F31" i="2"/>
  <c r="AZ95" i="1"/>
  <c r="AZ94" i="1" s="1"/>
  <c r="AV94" i="1" s="1"/>
  <c r="AK29" i="1" s="1"/>
  <c r="AX94" i="1"/>
  <c r="W32" i="1"/>
  <c r="BK222" i="2" l="1"/>
  <c r="J222" i="2" s="1"/>
  <c r="J102" i="2" s="1"/>
  <c r="W29" i="1"/>
  <c r="AT94" i="1"/>
  <c r="BK132" i="2" l="1"/>
  <c r="J132" i="2" s="1"/>
  <c r="J95" i="2" s="1"/>
  <c r="BK131" i="2" l="1"/>
  <c r="J131" i="2" s="1"/>
  <c r="J28" i="2" s="1"/>
  <c r="AG95" i="1" s="1"/>
  <c r="AG94" i="1" s="1"/>
  <c r="AK26" i="1" s="1"/>
  <c r="AK35" i="1" s="1"/>
  <c r="J37" i="2" l="1"/>
  <c r="AN94" i="1"/>
  <c r="J94" i="2"/>
  <c r="AN95" i="1"/>
</calcChain>
</file>

<file path=xl/sharedStrings.xml><?xml version="1.0" encoding="utf-8"?>
<sst xmlns="http://schemas.openxmlformats.org/spreadsheetml/2006/main" count="4407" uniqueCount="1003">
  <si>
    <t>Export Komplet</t>
  </si>
  <si>
    <t/>
  </si>
  <si>
    <t>2.0</t>
  </si>
  <si>
    <t>ZAMOK</t>
  </si>
  <si>
    <t>False</t>
  </si>
  <si>
    <t>{c9a22aec-1b06-421e-897d-5ffbb4bf1951}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</si>
  <si>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</si>
  <si>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</si>
  <si>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</si>
  <si>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</si>
  <si>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</si>
  <si>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</si>
  <si>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</si>
  <si>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</si>
  <si>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2023/131/lok_4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</si>
  <si>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</si>
  <si>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</si>
  <si>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Adaptační opatření na sídlištních plochách v MČ Praha 12 - Plevenská</t>
  </si>
  <si>
    <t>KSO:</t>
  </si>
  <si>
    <t>CC-CZ:</t>
  </si>
  <si>
    <t>Místo:</t>
  </si>
  <si>
    <t>k.ú. Modřany</t>
  </si>
  <si>
    <t>Datum:</t>
  </si>
  <si>
    <t>21. 8. 2023</t>
  </si>
  <si>
    <t>Zadavatel:</t>
  </si>
  <si>
    <t>IČ:</t>
  </si>
  <si>
    <t>MČ Praha 12, Generála Šišky 2375/6, 143 00 Praha</t>
  </si>
  <si>
    <t>DIČ:</t>
  </si>
  <si>
    <t>Uchazeč:</t>
  </si>
  <si>
    <t>Vyplň údaj</t>
  </si>
  <si>
    <t>Projektant:</t>
  </si>
  <si>
    <t>Atregia, s.r.o., Vážného 99/10, 621 00 Brno</t>
  </si>
  <si>
    <t>True</t>
  </si>
  <si>
    <t>Zpracovatel:</t>
  </si>
  <si>
    <t>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</si>
  <si>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</si>
  <si>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</si>
  <si>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</si>
  <si>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</si>
  <si>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</si>
  <si>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</si>
  <si>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</si>
  <si>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</si>
  <si>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</si>
  <si>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</si>
  <si>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</si>
  <si>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</si>
  <si>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</si>
  <si>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</si>
  <si>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</si>
  <si>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</si>
  <si>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</si>
  <si>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</si>
  <si>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</si>
  <si>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</si>
  <si>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</si>
  <si>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</si>
  <si>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</si>
  <si>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</si>
  <si>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</si>
  <si>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</si>
  <si>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</si>
  <si>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</si>
  <si>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</si>
  <si>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</si>
  <si>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</si>
  <si>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</si>
  <si>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</si>
  <si>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</si>
  <si>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</si>
  <si>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</si>
  <si>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</si>
  <si>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</si>
  <si>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</si>
  <si>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</si>
  <si>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</si>
  <si>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</si>
  <si>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</si>
  <si>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</si>
  <si>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</si>
  <si>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</si>
  <si>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</si>
  <si>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</si>
  <si>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bioodpad_drn</t>
  </si>
  <si>
    <t>m3</t>
  </si>
  <si>
    <t>6</t>
  </si>
  <si>
    <t>2</t>
  </si>
  <si>
    <t>cibuloviny</t>
  </si>
  <si>
    <t>počet vysazených cibulovin</t>
  </si>
  <si>
    <t>ks</t>
  </si>
  <si>
    <t>2490</t>
  </si>
  <si>
    <t>3</t>
  </si>
  <si>
    <t>KRYCÍ LIST SOUPISU PRACÍ</t>
  </si>
  <si>
    <t>pl_mlat</t>
  </si>
  <si>
    <t>plocha mlatového povrchu</t>
  </si>
  <si>
    <t>m2</t>
  </si>
  <si>
    <t>390</t>
  </si>
  <si>
    <t>pl_šlapák</t>
  </si>
  <si>
    <t>plocha šlapákového chodníčku</t>
  </si>
  <si>
    <t>25</t>
  </si>
  <si>
    <t>pl_trvalky_štěrk</t>
  </si>
  <si>
    <t>plocha trvalkových záhonů mulčovaných štěrkem</t>
  </si>
  <si>
    <t>50</t>
  </si>
  <si>
    <t>stromy</t>
  </si>
  <si>
    <t>navržené stromy</t>
  </si>
  <si>
    <t>11</t>
  </si>
  <si>
    <t>trávník</t>
  </si>
  <si>
    <t>plocha navrženého trávníku</t>
  </si>
  <si>
    <t>170</t>
  </si>
  <si>
    <t>trvalky</t>
  </si>
  <si>
    <t>počet navržených trvalek</t>
  </si>
  <si>
    <t>450</t>
  </si>
  <si>
    <t>pl_schodiště</t>
  </si>
  <si>
    <t>plocha schodiště - 2 různých</t>
  </si>
  <si>
    <t>4</t>
  </si>
  <si>
    <t>keře</t>
  </si>
  <si>
    <t>počet navržených keřů</t>
  </si>
  <si>
    <t>285</t>
  </si>
  <si>
    <t>pl_keře_skup</t>
  </si>
  <si>
    <t>plocha navržených keřů ve skupině</t>
  </si>
  <si>
    <t>75</t>
  </si>
  <si>
    <t>pl_cibuloviny</t>
  </si>
  <si>
    <t>plocha pro výsadbu cibulovin</t>
  </si>
  <si>
    <t>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</si>
  <si>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</si>
  <si>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</si>
  <si>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</si>
  <si>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</si>
  <si>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</si>
  <si>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</si>
  <si>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</si>
  <si>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997 - Přesun sutě</t>
  </si>
  <si>
    <t xml:space="preserve">    5 - Komunikace pozemní</t>
  </si>
  <si>
    <t xml:space="preserve">      1 - Zemní práce</t>
  </si>
  <si>
    <t xml:space="preserve">      59 - Kryty pozemních komunikací, letišť a ploch dlážděné</t>
  </si>
  <si>
    <t xml:space="preserve">      998 - Přesun hmot</t>
  </si>
  <si>
    <t xml:space="preserve">    N04 - Sadové úpravy</t>
  </si>
  <si>
    <t xml:space="preserve">      N03 - Příprava půdy</t>
  </si>
  <si>
    <t xml:space="preserve">      N08 - Výsadba dřevin</t>
  </si>
  <si>
    <t xml:space="preserve">      N05 - Materiál pro výsadbu</t>
  </si>
  <si>
    <t xml:space="preserve">        N07 - Stromy</t>
  </si>
  <si>
    <t xml:space="preserve">        N06 - Keře</t>
  </si>
  <si>
    <t xml:space="preserve">      N037 - Založení trvalkového záhonu</t>
  </si>
  <si>
    <t xml:space="preserve">        N011 - Výsadba trvalek</t>
  </si>
  <si>
    <t xml:space="preserve">      N09 - Založení trávníku</t>
  </si>
  <si>
    <t xml:space="preserve">    N14 - Mobiliář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</si>
  <si>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</si>
  <si>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</si>
  <si>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</si>
  <si>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</si>
  <si>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</si>
  <si>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</si>
  <si>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</si>
  <si>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</si>
  <si>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</si>
  <si>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</si>
  <si>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</si>
  <si>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</si>
  <si>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</si>
  <si>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</si>
  <si>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</si>
  <si>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</si>
  <si>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</si>
  <si>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</si>
  <si>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</si>
  <si>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113107241</t>
  </si>
  <si>
    <t>Odstranění podkladu živičného tl 50 mm strojně pl přes 200 m2</t>
  </si>
  <si>
    <t>CS ÚRS 2023 01</t>
  </si>
  <si>
    <t>-279691227</t>
  </si>
  <si>
    <t>VV</t>
  </si>
  <si>
    <t>"plocha 1"188</t>
  </si>
  <si>
    <t>"plocha 2"144</t>
  </si>
  <si>
    <t>"plocha 3"110</t>
  </si>
  <si>
    <t>"plocha 4"143</t>
  </si>
  <si>
    <t>Součet</t>
  </si>
  <si>
    <t>113107231</t>
  </si>
  <si>
    <t>Odstranění podkladu z betonu prostého tl přes 100 do 150 mm strojně pl přes 200 m2</t>
  </si>
  <si>
    <t>-595152442</t>
  </si>
  <si>
    <t>113107222</t>
  </si>
  <si>
    <t>Odstranění podkladu z kameniva drceného tl přes 100 do 200 mm strojně pl přes 200 m2</t>
  </si>
  <si>
    <t>-558159082</t>
  </si>
  <si>
    <t>963054949</t>
  </si>
  <si>
    <t>Bourání ŽB schodnic jakékoli délky</t>
  </si>
  <si>
    <t>m</t>
  </si>
  <si>
    <t>633657782</t>
  </si>
  <si>
    <t>"délka schodiště"2</t>
  </si>
  <si>
    <t>5</t>
  </si>
  <si>
    <t>113107337</t>
  </si>
  <si>
    <t>Odstranění podkladu z betonu vyztuženého sítěmi tl přes 150 do 300 mm strojně pl do 50 m2</t>
  </si>
  <si>
    <t>2082774292</t>
  </si>
  <si>
    <t>"plocha schodiště"1,5*1,8</t>
  </si>
  <si>
    <t>113107322</t>
  </si>
  <si>
    <t>Odstranění podkladu z kameniva drceného tl přes 100 do 200 mm strojně pl do 50 m2</t>
  </si>
  <si>
    <t>2089319392</t>
  </si>
  <si>
    <t>7</t>
  </si>
  <si>
    <t>966001211</t>
  </si>
  <si>
    <t>Odstranění lavičky stabilní zabetonované</t>
  </si>
  <si>
    <t>kus</t>
  </si>
  <si>
    <t>1898066398</t>
  </si>
  <si>
    <t>8</t>
  </si>
  <si>
    <t>113201111</t>
  </si>
  <si>
    <t>Vytrhání obrub chodníkových ležatých</t>
  </si>
  <si>
    <t>248181756</t>
  </si>
  <si>
    <t>"délka obrubníku"210</t>
  </si>
  <si>
    <t>111212351</t>
  </si>
  <si>
    <t>Odstranění nevhodných dřevin do 100 m2 v přes 1 m s odstraněním pařezů v rovině nebo svahu do 1:5, včetně dopravy</t>
  </si>
  <si>
    <t>994145266</t>
  </si>
  <si>
    <t>"1x sol. keř, část ŽP, 1x keř. skupina"20</t>
  </si>
  <si>
    <t>997</t>
  </si>
  <si>
    <t>Přesun sutě</t>
  </si>
  <si>
    <t>10</t>
  </si>
  <si>
    <t>997221611</t>
  </si>
  <si>
    <t>Nakládání suti na dopravní prostředky pro vodorovnou dopravu</t>
  </si>
  <si>
    <t>t</t>
  </si>
  <si>
    <t>1551366641</t>
  </si>
  <si>
    <t>997221551</t>
  </si>
  <si>
    <t>Vodorovná doprava suti ze sypkých materiálů do 1 km</t>
  </si>
  <si>
    <t>231830432</t>
  </si>
  <si>
    <t>12</t>
  </si>
  <si>
    <t>997221559</t>
  </si>
  <si>
    <t>Příplatek ZKD 1 km u vodorovné dopravy suti ze sypkých materiálů</t>
  </si>
  <si>
    <t>430015984</t>
  </si>
  <si>
    <t>13</t>
  </si>
  <si>
    <t>997221561</t>
  </si>
  <si>
    <t>Vodorovná doprava suti z kusových materiálů do 1 km</t>
  </si>
  <si>
    <t>-2132973909</t>
  </si>
  <si>
    <t>14</t>
  </si>
  <si>
    <t>997221569</t>
  </si>
  <si>
    <t>Příplatek ZKD 1 km u vodorovné dopravy suti z kusových materiálů</t>
  </si>
  <si>
    <t>-1010019507</t>
  </si>
  <si>
    <t>997221612</t>
  </si>
  <si>
    <t>Nakládání vybouraných hmot na dopravní prostředky pro vodorovnou dopravu</t>
  </si>
  <si>
    <t>827130732</t>
  </si>
  <si>
    <t>16</t>
  </si>
  <si>
    <t>997221571</t>
  </si>
  <si>
    <t>Vodorovná doprava vybouraných hmot do 1 km</t>
  </si>
  <si>
    <t>955645745</t>
  </si>
  <si>
    <t>17</t>
  </si>
  <si>
    <t>997221579</t>
  </si>
  <si>
    <t>Příplatek ZKD 1 km u vodorovné dopravy vybouraných hmot</t>
  </si>
  <si>
    <t>817045873</t>
  </si>
  <si>
    <t>18</t>
  </si>
  <si>
    <t>997221645</t>
  </si>
  <si>
    <t>Poplatek za uložení na skládce (skládkovné) odpadu asfaltového bez dehtu kód odpadu 17 03 02</t>
  </si>
  <si>
    <t>477689259</t>
  </si>
  <si>
    <t>19</t>
  </si>
  <si>
    <t>997221615</t>
  </si>
  <si>
    <t>Poplatek za uložení na skládce (skládkovné) stavebního odpadu betonového kód odpadu 17 01 01</t>
  </si>
  <si>
    <t>85125063</t>
  </si>
  <si>
    <t>997221625</t>
  </si>
  <si>
    <t>Poplatek za uložení na skládce (skládkovné) stavebního odpadu železobetonového kód odpadu 17 01 01</t>
  </si>
  <si>
    <t>2084440926</t>
  </si>
  <si>
    <t>997221655</t>
  </si>
  <si>
    <t>Poplatek za uložení na skládce (skládkovné) zeminy a kamení kód odpadu 17 05 04</t>
  </si>
  <si>
    <t>1047138528</t>
  </si>
  <si>
    <t>22</t>
  </si>
  <si>
    <t>997221658</t>
  </si>
  <si>
    <t>Poplatek za uložení na skládce (skládkovné) z rostlinných pletiv kód odpadu 02 01 03</t>
  </si>
  <si>
    <t>-1683847989</t>
  </si>
  <si>
    <t>Komunikace pozemní</t>
  </si>
  <si>
    <t>Zemní práce</t>
  </si>
  <si>
    <t>23</t>
  </si>
  <si>
    <t>122251101</t>
  </si>
  <si>
    <t>Odkopávky a prokopávky nezapažené v hornině třídy těžitelnosti I skupiny 3 objem do 20 m3 strojně</t>
  </si>
  <si>
    <t>512</t>
  </si>
  <si>
    <t>-197093581</t>
  </si>
  <si>
    <t>"výkop šlapáky"pl_šlapák*0,25</t>
  </si>
  <si>
    <t>"výkop mlat - část"18*0,25</t>
  </si>
  <si>
    <t>24</t>
  </si>
  <si>
    <t>162251102</t>
  </si>
  <si>
    <t>Vodorovné přemístění přes 20 do 50 m výkopku/sypaniny z horniny třídy těžitelnosti I skupiny 1 až 3</t>
  </si>
  <si>
    <t>-2058892438</t>
  </si>
  <si>
    <t>"výkop šlapáky"pl_šlapák*0,15</t>
  </si>
  <si>
    <t>"výkop mlat - část"18*0,15</t>
  </si>
  <si>
    <t>171251201</t>
  </si>
  <si>
    <t>Uložení sypaniny na skládky nebo meziskládky</t>
  </si>
  <si>
    <t>1004749110</t>
  </si>
  <si>
    <t>26</t>
  </si>
  <si>
    <t>181951112</t>
  </si>
  <si>
    <t>Úprava pláně v hornině třídy těžitelnosti I, skupiny 1 až 3 se zhutněním</t>
  </si>
  <si>
    <t>-1326489948</t>
  </si>
  <si>
    <t>pl_šlapák+pl_mlat+pl_schodiště</t>
  </si>
  <si>
    <t>27</t>
  </si>
  <si>
    <t>122151402</t>
  </si>
  <si>
    <t>Vykopávky v zemníku na suchu v hornině třídy těžitelnosti I skupiny 1 a 2 objem do 50 m3 strojně</t>
  </si>
  <si>
    <t>1661606833</t>
  </si>
  <si>
    <t>"zemina k vyrovnání terénu po výkopech"45</t>
  </si>
  <si>
    <t>28</t>
  </si>
  <si>
    <t>162751117</t>
  </si>
  <si>
    <t>Vodorovné přemístění přes 9 000 do 10000 m výkopku/sypaniny z horniny třídy těžitelnosti I skupiny 1 až 3</t>
  </si>
  <si>
    <t>400913392</t>
  </si>
  <si>
    <t>29</t>
  </si>
  <si>
    <t>181351004</t>
  </si>
  <si>
    <t>Rozprostření zeminy tl vrstvy přes 200 do 250 mm pl do 100 m2 v rovině nebo ve svahu do 1:5 strojně</t>
  </si>
  <si>
    <t>1254715622</t>
  </si>
  <si>
    <t>"plocha po odstranění asfaltu"380</t>
  </si>
  <si>
    <t>30</t>
  </si>
  <si>
    <t>M</t>
  </si>
  <si>
    <t>10364100</t>
  </si>
  <si>
    <t>zemina pro terénní úpravy - tříděná</t>
  </si>
  <si>
    <t>-1112780620</t>
  </si>
  <si>
    <t>"zemina na srovnání terénu, převod na tuny"50*2000/1000</t>
  </si>
  <si>
    <t>31</t>
  </si>
  <si>
    <t>174111101</t>
  </si>
  <si>
    <t>Zásyp jam, šachet rýh nebo kolem objektů sypaninou se zhutněním ručně</t>
  </si>
  <si>
    <t>1654452379</t>
  </si>
  <si>
    <t>59</t>
  </si>
  <si>
    <t>Kryty pozemních komunikací, letišť a ploch dlážděné</t>
  </si>
  <si>
    <t>32</t>
  </si>
  <si>
    <t>916111123</t>
  </si>
  <si>
    <t>Osazení obruby z drobných kostek s boční opěrou do lože z betonu prostého</t>
  </si>
  <si>
    <t>-1293324061</t>
  </si>
  <si>
    <t>"jednořádek kostky"212</t>
  </si>
  <si>
    <t>33</t>
  </si>
  <si>
    <t>58381007</t>
  </si>
  <si>
    <t>kostka štípaná dlažební žula drobná 8/10</t>
  </si>
  <si>
    <t>-1646993157</t>
  </si>
  <si>
    <t>212*0,013 'Přepočtené koeficientem množství</t>
  </si>
  <si>
    <t>34</t>
  </si>
  <si>
    <t>589116112</t>
  </si>
  <si>
    <t>Kryt ploch jednovrstvový s rozprostřením hmot, vlhčením a zhutněním vápencový, o tl. přes 20 do 50 mm</t>
  </si>
  <si>
    <t>23987198</t>
  </si>
  <si>
    <t>35</t>
  </si>
  <si>
    <t>564811112</t>
  </si>
  <si>
    <t>Podklad ze štěrkodrtě ŠD tl 60 mm</t>
  </si>
  <si>
    <t>-509692439</t>
  </si>
  <si>
    <t>36</t>
  </si>
  <si>
    <t>564811113</t>
  </si>
  <si>
    <t>Podklad ze štěrkodrtě ŠD tl 70 mm</t>
  </si>
  <si>
    <t>-1428377951</t>
  </si>
  <si>
    <t>37</t>
  </si>
  <si>
    <t>564821111</t>
  </si>
  <si>
    <t>Podklad ze štěrkodrtě ŠD tl 80 mm</t>
  </si>
  <si>
    <t>-930752786</t>
  </si>
  <si>
    <t>38</t>
  </si>
  <si>
    <t>596811311</t>
  </si>
  <si>
    <t>Kladení velkoformátové betonové dlažby tl do 100 mm velikosti do 0,5 m2 pl do 300 m2</t>
  </si>
  <si>
    <t>-261035691</t>
  </si>
  <si>
    <t>39</t>
  </si>
  <si>
    <t>59245620-R</t>
  </si>
  <si>
    <t xml:space="preserve">dlažba velkoformátová betonová 800x400x62mm, barva šedá přírodní, se zkosenými hranami </t>
  </si>
  <si>
    <t>vlastní položka</t>
  </si>
  <si>
    <t>-1984304567</t>
  </si>
  <si>
    <t>25*1,1 'Přepočtené koeficientem množství</t>
  </si>
  <si>
    <t>40</t>
  </si>
  <si>
    <t>564201111</t>
  </si>
  <si>
    <t>Podklad nebo podsyp ze štěrkopísku ŠP tl 30 mm</t>
  </si>
  <si>
    <t>114910790</t>
  </si>
  <si>
    <t>41</t>
  </si>
  <si>
    <t>564851111</t>
  </si>
  <si>
    <t>Podklad ze štěrkodrtě ŠD plochy přes 100 m2 tl 150 mm</t>
  </si>
  <si>
    <t>-282838521</t>
  </si>
  <si>
    <t>42</t>
  </si>
  <si>
    <t>R-622111111</t>
  </si>
  <si>
    <t>Vyspravení betonové obruby pískoviště z lícové strany - očištění, penetrování a sanace povrchu betonové zídky</t>
  </si>
  <si>
    <t>895641348</t>
  </si>
  <si>
    <t>"obruba pískoviště lícová strana výška*délka"0,10*17</t>
  </si>
  <si>
    <t>43</t>
  </si>
  <si>
    <t>274351121</t>
  </si>
  <si>
    <t>Zřízení bednění základových pasů rovného</t>
  </si>
  <si>
    <t>1063237605</t>
  </si>
  <si>
    <t>"základy pod schody"2*0,3*2</t>
  </si>
  <si>
    <t>44</t>
  </si>
  <si>
    <t>274351122</t>
  </si>
  <si>
    <t>Odstranění bednění základových pasů rovného</t>
  </si>
  <si>
    <t>-34274319</t>
  </si>
  <si>
    <t>45</t>
  </si>
  <si>
    <t>274313611</t>
  </si>
  <si>
    <t>Základové pásy z betonu tř. C 16/20</t>
  </si>
  <si>
    <t>-1542884590</t>
  </si>
  <si>
    <t>"základy pod schody"2*0,3*0,4</t>
  </si>
  <si>
    <t>46</t>
  </si>
  <si>
    <t>564871016</t>
  </si>
  <si>
    <t>Podklad ze štěrkodrtě ŠD plochy do 100 m2 tl 300 mm</t>
  </si>
  <si>
    <t>41995322</t>
  </si>
  <si>
    <t>47</t>
  </si>
  <si>
    <t>564851011</t>
  </si>
  <si>
    <t>Podklad ze štěrkodrtě ŠD plochy do 100 m2 tl 150 mm</t>
  </si>
  <si>
    <t>1243253001</t>
  </si>
  <si>
    <t>48</t>
  </si>
  <si>
    <t>R-434313113</t>
  </si>
  <si>
    <t>Schody z pohledového betonu s celoplošně tryskaným povrchem se zřízením podkladních stupňů z betonu C 16/20</t>
  </si>
  <si>
    <t>2095010766</t>
  </si>
  <si>
    <t>"počet schodů*délka"2*5</t>
  </si>
  <si>
    <t>998</t>
  </si>
  <si>
    <t>Přesun hmot</t>
  </si>
  <si>
    <t>49</t>
  </si>
  <si>
    <t>998223011</t>
  </si>
  <si>
    <t>Přesun hmot pro pozemní komunikace s krytem dlážděným</t>
  </si>
  <si>
    <t>-1502408385</t>
  </si>
  <si>
    <t>998223094</t>
  </si>
  <si>
    <t>Příplatek k přesunu hmot pro pozemní komunikace s krytem dlážděným za zvětšený přesun do 5000 m</t>
  </si>
  <si>
    <t>-2020007973</t>
  </si>
  <si>
    <t>51</t>
  </si>
  <si>
    <t>998223095</t>
  </si>
  <si>
    <t>Příplatek k přesunu hmot pro pozemní komunikace s krytem dlážděným za zvětšený přesun ZKD 5000 m</t>
  </si>
  <si>
    <t>1725900271</t>
  </si>
  <si>
    <t>52</t>
  </si>
  <si>
    <t>998225111</t>
  </si>
  <si>
    <t>Přesun hmot pro pozemní komunikace s krytem z kamene, monolitickým betonovým nebo živičným</t>
  </si>
  <si>
    <t>-1874088506</t>
  </si>
  <si>
    <t>53</t>
  </si>
  <si>
    <t>998225194</t>
  </si>
  <si>
    <t>Příplatek k přesunu hmot pro pozemní komunikace s krytem z kamene, živičným, betonovým do 5000 m</t>
  </si>
  <si>
    <t>-1804879914</t>
  </si>
  <si>
    <t>54</t>
  </si>
  <si>
    <t>998225195</t>
  </si>
  <si>
    <t>Příplatek k přesunu hmot pro pozemní komunikace s krytem z kamene, živičným, betonovým ZKD 5000 m</t>
  </si>
  <si>
    <t>1918599808</t>
  </si>
  <si>
    <t>N04</t>
  </si>
  <si>
    <t>Sadové úpravy</t>
  </si>
  <si>
    <t>N03</t>
  </si>
  <si>
    <t>Příprava půdy</t>
  </si>
  <si>
    <t>55</t>
  </si>
  <si>
    <t>111301111</t>
  </si>
  <si>
    <t>Sejmutí drnu tl do 100 mm s přemístěním do 50 m nebo naložením na dopravní prostředek</t>
  </si>
  <si>
    <t>-148876617</t>
  </si>
  <si>
    <t>"plocha keřů+plocha cibulovin"57+3</t>
  </si>
  <si>
    <t>56</t>
  </si>
  <si>
    <t>162702111</t>
  </si>
  <si>
    <t>Vodorovné přemístění drnu bez naložení se složením do 6000 m</t>
  </si>
  <si>
    <t>2087776060</t>
  </si>
  <si>
    <t>57</t>
  </si>
  <si>
    <t>R-171201201.2</t>
  </si>
  <si>
    <t>Uložení bioodpadu na skládky</t>
  </si>
  <si>
    <t>-1014478036</t>
  </si>
  <si>
    <t>"odstranění drnu tl.10cm"60*0,1</t>
  </si>
  <si>
    <t>58</t>
  </si>
  <si>
    <t>-705885275</t>
  </si>
  <si>
    <t>"převod z m3 na kg a tuny"bioodpad_drn*550/1000</t>
  </si>
  <si>
    <t>184853511</t>
  </si>
  <si>
    <t>Chemické odplevelení před založením kultury nad 20 m2 postřikem na široko v rovině a svahu do 1:5 strojně</t>
  </si>
  <si>
    <t>1612058854</t>
  </si>
  <si>
    <t>60</t>
  </si>
  <si>
    <t>25234001</t>
  </si>
  <si>
    <t>herbicid totální systémový neselektivní, bal.1 l (5l/ha)</t>
  </si>
  <si>
    <t>litr</t>
  </si>
  <si>
    <t>-343011889</t>
  </si>
  <si>
    <t>75*0,0005 'Přepočtené koeficientem množství</t>
  </si>
  <si>
    <t>61</t>
  </si>
  <si>
    <t>181351003</t>
  </si>
  <si>
    <t>Rozprostření ornice tl vrstvy do 200 mm pl do 100 m2 v rovině nebo ve svahu do 1:5 strojně</t>
  </si>
  <si>
    <t>-1725073325</t>
  </si>
  <si>
    <t>62</t>
  </si>
  <si>
    <t>R-1012.1.1.1</t>
  </si>
  <si>
    <t>Zemina tříděná zahradní vč. dopravy, ztratné 3% v ceně</t>
  </si>
  <si>
    <t>-1501280362</t>
  </si>
  <si>
    <t>"převod na tuny ohumus keře"pl_keře_skup*0,1*2000/1000</t>
  </si>
  <si>
    <t>63</t>
  </si>
  <si>
    <t>183403114</t>
  </si>
  <si>
    <t>Obdělání půdy kultivátorováním v rovině a svahu do 1:5</t>
  </si>
  <si>
    <t>1800969284</t>
  </si>
  <si>
    <t>pl_keře_skup+pl_cibuloviny</t>
  </si>
  <si>
    <t>64</t>
  </si>
  <si>
    <t>183403153</t>
  </si>
  <si>
    <t>Obdělání půdy hrabáním v rovině a svahu do 1:5</t>
  </si>
  <si>
    <t>-1160988060</t>
  </si>
  <si>
    <t>65</t>
  </si>
  <si>
    <t>916371214-R1</t>
  </si>
  <si>
    <t>Instalace samofixační obruby z ocelové pásoviny; 3/200/2000 mm</t>
  </si>
  <si>
    <t>228327765</t>
  </si>
  <si>
    <t>"roxory ve vzdál. 1m, včetně jejich přivaření a bet. patky"obrubník_ocel</t>
  </si>
  <si>
    <t>66</t>
  </si>
  <si>
    <t>R-1018.1</t>
  </si>
  <si>
    <t>Ocelová samofixační obruba, pozink.plech 2000x200x3mm, bez vrchního lemu</t>
  </si>
  <si>
    <t>1128356867</t>
  </si>
  <si>
    <t>"10% ztratné"obrubník_ocel*1,1</t>
  </si>
  <si>
    <t>67</t>
  </si>
  <si>
    <t>R-1018.2</t>
  </si>
  <si>
    <t>Kotvící roxor, pr. 16mm, délka 200mm</t>
  </si>
  <si>
    <t>1849710604</t>
  </si>
  <si>
    <t>"délka obrubníku*1 ks/bm*10% ztratné"obrubník_ocel*1*1,1</t>
  </si>
  <si>
    <t>N08</t>
  </si>
  <si>
    <t>Výsadba dřevin</t>
  </si>
  <si>
    <t>68</t>
  </si>
  <si>
    <t>183101121</t>
  </si>
  <si>
    <t>Hloubení jamek bez výměny půdy zeminy skupiny 1 až 4 obj přes 0,4 do 1 m3 v rovině a svahu do 1:5</t>
  </si>
  <si>
    <t>1650991010</t>
  </si>
  <si>
    <t>69</t>
  </si>
  <si>
    <t>183111113</t>
  </si>
  <si>
    <t>Hloubení jamek bez výměny půdy zeminy tř 1 až 4 objem do 0,01 m3 v rovině a svahu do 1:5</t>
  </si>
  <si>
    <t>177821872</t>
  </si>
  <si>
    <t>70</t>
  </si>
  <si>
    <t>184102114</t>
  </si>
  <si>
    <t>Výsadba dřeviny s balem D do 0,5 m do jamky se zalitím v rovině a svahu do 1:5, vč. komparativního řezu</t>
  </si>
  <si>
    <t>-60264054</t>
  </si>
  <si>
    <t>71</t>
  </si>
  <si>
    <t>184102111</t>
  </si>
  <si>
    <t>Výsadba dřeviny s balem D do 0,2 m do jamky se zalitím v rovině a svahu do 1:5, vč. komparativního řezu</t>
  </si>
  <si>
    <t>1798671700</t>
  </si>
  <si>
    <t>72</t>
  </si>
  <si>
    <t>R-185802114</t>
  </si>
  <si>
    <t>Aplikace půdního kondicionéru k jednotlivým rostlinám v rovině a svahu do 1:5</t>
  </si>
  <si>
    <t>-532327108</t>
  </si>
  <si>
    <t>18,5*0,001 'Přepočtené koeficientem množství</t>
  </si>
  <si>
    <t>73</t>
  </si>
  <si>
    <t>251911550-R</t>
  </si>
  <si>
    <t>Půdní kondicionér vícesložkový, vč. dovozu, ztratné 3% v ceně</t>
  </si>
  <si>
    <t>kg</t>
  </si>
  <si>
    <t>1965582064</t>
  </si>
  <si>
    <t>"stromy - množství 1,0kg/ks"1*stromy</t>
  </si>
  <si>
    <t>"keře - množství 100g/m2"0,1*pl_keře_skup</t>
  </si>
  <si>
    <t>74</t>
  </si>
  <si>
    <t>184215133</t>
  </si>
  <si>
    <t>Ukotvení kmene dřevin třemi kůly D do 0,1 m délky do 3 m</t>
  </si>
  <si>
    <t>-2130315981</t>
  </si>
  <si>
    <t>stromy-1"amelanchier"</t>
  </si>
  <si>
    <t>184215113</t>
  </si>
  <si>
    <t>Ukotvení kmene dřevin v rovině nebo na svahu do 1:5 jedním kůlem D do 0,1 m dl přes 2 do 3 m</t>
  </si>
  <si>
    <t>1819773421</t>
  </si>
  <si>
    <t>"amelanchier"1</t>
  </si>
  <si>
    <t>76</t>
  </si>
  <si>
    <t>R-184911111.1</t>
  </si>
  <si>
    <t>Uvázání dřeviny ke kůlům</t>
  </si>
  <si>
    <t>1850054894</t>
  </si>
  <si>
    <t>77</t>
  </si>
  <si>
    <t>60591255</t>
  </si>
  <si>
    <t>kůl vyvazovací dřevěný impregnovaný D 8cm dl 2,5m</t>
  </si>
  <si>
    <t>-1737544275</t>
  </si>
  <si>
    <t>"počet listnatých stromů*3ks kůlů ke každému"3*(stromy-1)</t>
  </si>
  <si>
    <t>"počet amelanchier*1ks kůlů ke každému"1*1</t>
  </si>
  <si>
    <t>78</t>
  </si>
  <si>
    <t>R-1005</t>
  </si>
  <si>
    <t>Příčka z půlené frézované kulatiny prům. 8 cm, délka 60 cm, ztratné 1%</t>
  </si>
  <si>
    <t>-1921442985</t>
  </si>
  <si>
    <t>"počet stromů-amelanchier*9ks příčky ke každému"9*10</t>
  </si>
  <si>
    <t>79</t>
  </si>
  <si>
    <t>R-1008</t>
  </si>
  <si>
    <t>Úvazek pro kotvení, bavlněný, šířka 30 mm</t>
  </si>
  <si>
    <t>2072905386</t>
  </si>
  <si>
    <t>"2m úvazku/1ks stromu"2*stromy</t>
  </si>
  <si>
    <t>80</t>
  </si>
  <si>
    <t>184215411</t>
  </si>
  <si>
    <t>Zhotovení závlahové mísy dřevin D do 0,5 m v rovině nebo na svahu do 1:5</t>
  </si>
  <si>
    <t>439624005</t>
  </si>
  <si>
    <t>81</t>
  </si>
  <si>
    <t>184911421</t>
  </si>
  <si>
    <t>Mulčování rostlin kůrou tl. do 0,1 m v rovině a svahu do 1:5</t>
  </si>
  <si>
    <t>901143927</t>
  </si>
  <si>
    <t>stromy+pl_keře_skup</t>
  </si>
  <si>
    <t>82</t>
  </si>
  <si>
    <t>10391100</t>
  </si>
  <si>
    <t>kůra mulčovací VL</t>
  </si>
  <si>
    <t>-2118420281</t>
  </si>
  <si>
    <t>86*0,1 'Přepočtené koeficientem množství</t>
  </si>
  <si>
    <t>83</t>
  </si>
  <si>
    <t>184813161</t>
  </si>
  <si>
    <t>Zřízení ochranného nátěru kmene stromu do výšky 2 m obvodu do 180 mm</t>
  </si>
  <si>
    <t>445944868</t>
  </si>
  <si>
    <t>84</t>
  </si>
  <si>
    <t>100</t>
  </si>
  <si>
    <t>Ochranný nátěr na kmeny proti korní spále způsobené teplotními vlivy</t>
  </si>
  <si>
    <t>1474039078</t>
  </si>
  <si>
    <t>85</t>
  </si>
  <si>
    <t>185804312.1</t>
  </si>
  <si>
    <t>Zalití rostlin vodou plocha přes 20 m2</t>
  </si>
  <si>
    <t>1083357976</t>
  </si>
  <si>
    <t>"převod na m3*počet stromů"(100/1000)*stromy</t>
  </si>
  <si>
    <t>"převod na m3*plocha keřů"(10/1000)*pl_keře_skup</t>
  </si>
  <si>
    <t>86</t>
  </si>
  <si>
    <t>185851121</t>
  </si>
  <si>
    <t>Dovoz vody pro zálivku rostlin za vzdálenost do 1000 m</t>
  </si>
  <si>
    <t>-457576617</t>
  </si>
  <si>
    <t>87</t>
  </si>
  <si>
    <t>185851129</t>
  </si>
  <si>
    <t>Příplatek k dovozu vody pro zálivku rostlin do 1000 m ZKD 1000 m</t>
  </si>
  <si>
    <t>1127282142</t>
  </si>
  <si>
    <t>88</t>
  </si>
  <si>
    <t>082113210.2</t>
  </si>
  <si>
    <t>voda pitná pro ostatní odběratele</t>
  </si>
  <si>
    <t>1896085982</t>
  </si>
  <si>
    <t>N05</t>
  </si>
  <si>
    <t>Materiál pro výsadbu</t>
  </si>
  <si>
    <t>N07</t>
  </si>
  <si>
    <t>Stromy</t>
  </si>
  <si>
    <t>89</t>
  </si>
  <si>
    <t>R_2000041.5</t>
  </si>
  <si>
    <t>Acer campestre ´Elsrijk´, obvod kmene 14-16 cm, s balem, ztratné 3% v ceně</t>
  </si>
  <si>
    <t>-2017468248</t>
  </si>
  <si>
    <t>90</t>
  </si>
  <si>
    <t>R_200023</t>
  </si>
  <si>
    <t>Aesculus x carnea ´Briotii´, obvod kmene 14-16 cm, s balem, ztratné 3% v ceně</t>
  </si>
  <si>
    <t>-1850728870</t>
  </si>
  <si>
    <t>91</t>
  </si>
  <si>
    <t>SLL0213</t>
  </si>
  <si>
    <t>Amelanchier lamarckii, v 300-350cm, vícekmen, s balem, ztratné 3% v ceně</t>
  </si>
  <si>
    <t>592690758</t>
  </si>
  <si>
    <t>92</t>
  </si>
  <si>
    <t>R_200182.3.1</t>
  </si>
  <si>
    <t>Carpinus betulus 'Fastigiata', obvod kmene 14-16 cm, s balem, ztratné 3% v ceně</t>
  </si>
  <si>
    <t>-720983316</t>
  </si>
  <si>
    <t>93</t>
  </si>
  <si>
    <t>R_2001821</t>
  </si>
  <si>
    <t>Liquuidambar styraciflua 'Worplesdon', obvod kmene 14-16 cm, s balem, ztratné 3% v ceně</t>
  </si>
  <si>
    <t>-1069312678</t>
  </si>
  <si>
    <t>94</t>
  </si>
  <si>
    <t>R_2003310</t>
  </si>
  <si>
    <t>Prunus serrulata 'Sunset Boulevard', obvod kmene 14-16 cm, s balem, ztratné 3% v ceně</t>
  </si>
  <si>
    <t>-2139471053</t>
  </si>
  <si>
    <t>N06</t>
  </si>
  <si>
    <t>Keře</t>
  </si>
  <si>
    <t>95</t>
  </si>
  <si>
    <t>R_300019.1</t>
  </si>
  <si>
    <t>Deutzia gracilis ´Nikko´, výška 20-30 cm, ko 2,5l, ztratné 3% v ceně</t>
  </si>
  <si>
    <t>1101714413</t>
  </si>
  <si>
    <t>96</t>
  </si>
  <si>
    <t>010SLL0624.1</t>
  </si>
  <si>
    <t>Euonymus fortunei ´Coloratus´, v 30-40, h 9x9x10, ztratné 3% v ceně</t>
  </si>
  <si>
    <t>-1799603963</t>
  </si>
  <si>
    <t>97</t>
  </si>
  <si>
    <t>R_300023</t>
  </si>
  <si>
    <t>Forsythia x intermedia ´Minigold´, vel. 40-60 cm, ko 1,5l, ztratné 3% v ceně</t>
  </si>
  <si>
    <t>1700928315</t>
  </si>
  <si>
    <t>98</t>
  </si>
  <si>
    <t>R_300027</t>
  </si>
  <si>
    <t>Hypericum calycinum, výška 20-30 cm, ko 1l, ztratné 3% v ceně</t>
  </si>
  <si>
    <t>-1353074767</t>
  </si>
  <si>
    <t>99</t>
  </si>
  <si>
    <t>R_300126</t>
  </si>
  <si>
    <t>Lonicera pileata, v 20-30 cm, ko 2l, ztratné 3% v ceně</t>
  </si>
  <si>
    <t>-485552550</t>
  </si>
  <si>
    <t>R_300218</t>
  </si>
  <si>
    <t>Potentilla fruticosa ´Goldstar´, vel. 30-40 cm, ko 1l, ztratné 3% v ceně</t>
  </si>
  <si>
    <t>-1243841552</t>
  </si>
  <si>
    <t>101</t>
  </si>
  <si>
    <t>010SLL12750.2</t>
  </si>
  <si>
    <t>Rosa´The Fairy´,  výška 20-30 cm, ko 1,5l, ztratné 3% v ceně</t>
  </si>
  <si>
    <t>1555100758</t>
  </si>
  <si>
    <t>102</t>
  </si>
  <si>
    <t>R_300184</t>
  </si>
  <si>
    <t>Symphoricarpos chenaultii, vel. 40-60 cm, ko 2l, ztratné 3% v ceně</t>
  </si>
  <si>
    <t>-782317908</t>
  </si>
  <si>
    <t>103</t>
  </si>
  <si>
    <t>010SLL1427.1</t>
  </si>
  <si>
    <t>Syringa meyeri ´Palibin´, vel. 40-60 cm, ko 2l, ztratné 3% v ceně</t>
  </si>
  <si>
    <t>-786478875</t>
  </si>
  <si>
    <t>N037</t>
  </si>
  <si>
    <t>Založení trvalkového záhonu</t>
  </si>
  <si>
    <t>N011</t>
  </si>
  <si>
    <t>Výsadba trvalek</t>
  </si>
  <si>
    <t>104</t>
  </si>
  <si>
    <t>122151101</t>
  </si>
  <si>
    <t>Odkopávky a prokopávky nezapažené v hornině třídy těžitelnosti I skupiny 1 a 2 objem do 20 m3 strojně</t>
  </si>
  <si>
    <t>-1668195252</t>
  </si>
  <si>
    <t>pl_trvalky_štěrk*0,2</t>
  </si>
  <si>
    <t>105</t>
  </si>
  <si>
    <t>-1564904456</t>
  </si>
  <si>
    <t>106</t>
  </si>
  <si>
    <t>-888689501</t>
  </si>
  <si>
    <t>107</t>
  </si>
  <si>
    <t>-73563102</t>
  </si>
  <si>
    <t>pl_trvalky_štěrk*2</t>
  </si>
  <si>
    <t>108</t>
  </si>
  <si>
    <t>25234001.1</t>
  </si>
  <si>
    <t>1156027249</t>
  </si>
  <si>
    <t>100*0,0005 'Přepočtené koeficientem množství</t>
  </si>
  <si>
    <t>109</t>
  </si>
  <si>
    <t>183403132</t>
  </si>
  <si>
    <t>Obdělání půdy rytím zemina tř 3 v rovině a svahu do 1:5</t>
  </si>
  <si>
    <t>-1132694634</t>
  </si>
  <si>
    <t>110</t>
  </si>
  <si>
    <t>R-564201111</t>
  </si>
  <si>
    <t>Podklad nebo podsyp ze štěrkopísku ŠP tl do 20 mm</t>
  </si>
  <si>
    <t>1107210408</t>
  </si>
  <si>
    <t>pl_trvalky_štěrk*0,13</t>
  </si>
  <si>
    <t>111</t>
  </si>
  <si>
    <t>58337302</t>
  </si>
  <si>
    <t>štěrkopísek frakce 8/16</t>
  </si>
  <si>
    <t>95401217</t>
  </si>
  <si>
    <t>"80% objemu, tl. 13 cm, převod na tuny"pl_trvalky_štěrk*0,8*0,13*2000/1000</t>
  </si>
  <si>
    <t>112</t>
  </si>
  <si>
    <t>183403114.1</t>
  </si>
  <si>
    <t>267147331</t>
  </si>
  <si>
    <t>113</t>
  </si>
  <si>
    <t>183403153.1.1</t>
  </si>
  <si>
    <t>1671624831</t>
  </si>
  <si>
    <t>114</t>
  </si>
  <si>
    <t>184911161</t>
  </si>
  <si>
    <t>Mulčování záhonů kačírkem tl. vrstvy do 0,1 m v rovině a svahu do 1:5</t>
  </si>
  <si>
    <t>1853833652</t>
  </si>
  <si>
    <t>115</t>
  </si>
  <si>
    <t>58343872</t>
  </si>
  <si>
    <t>kamenivo drcené hrubé frakce 8/16</t>
  </si>
  <si>
    <t>1560935682</t>
  </si>
  <si>
    <t>"tl. 7 cm, převod na tuny"pl_trvalky_štěrk*0,07*2000/1000</t>
  </si>
  <si>
    <t>116</t>
  </si>
  <si>
    <t>9361241121-R</t>
  </si>
  <si>
    <t>Montáž dřevěného kůlu s lanem</t>
  </si>
  <si>
    <t>497905180</t>
  </si>
  <si>
    <t>"počet kůlů na jednotlivé záhony"30/1,5</t>
  </si>
  <si>
    <t>117</t>
  </si>
  <si>
    <t>60591251</t>
  </si>
  <si>
    <t>kůl vyvazovací dřevěný impregnovaný D 8cm dl 1,5m, ztratné 10%</t>
  </si>
  <si>
    <t>544591628</t>
  </si>
  <si>
    <t>20*1,1 'Přepočtené koeficientem množství</t>
  </si>
  <si>
    <t>118</t>
  </si>
  <si>
    <t>9361241122-R</t>
  </si>
  <si>
    <t>Provléknutí a natažení lana sloupky</t>
  </si>
  <si>
    <t>-1201829163</t>
  </si>
  <si>
    <t>"délka trvalkových záhonů, lano ve dvou řadách"30*2</t>
  </si>
  <si>
    <t>119</t>
  </si>
  <si>
    <t>67543131-R</t>
  </si>
  <si>
    <t>přírodní jutové lano - čtyřpramenné stáčené, průměr 8mm</t>
  </si>
  <si>
    <t>18677502</t>
  </si>
  <si>
    <t>60*1,1 'Přepočtené koeficientem množství</t>
  </si>
  <si>
    <t>120</t>
  </si>
  <si>
    <t>183111111</t>
  </si>
  <si>
    <t>Hloubení jamek bez výměny půdy zeminy tř 1 až 4 objem do 0,002 m3 v rovině a svahu do 1:5</t>
  </si>
  <si>
    <t>226281904</t>
  </si>
  <si>
    <t>trvalky+cibuloviny</t>
  </si>
  <si>
    <t>121</t>
  </si>
  <si>
    <t>183211312</t>
  </si>
  <si>
    <t>Výsadba trvalek prostokořenných</t>
  </si>
  <si>
    <t>875738773</t>
  </si>
  <si>
    <t>122</t>
  </si>
  <si>
    <t>183211313.1</t>
  </si>
  <si>
    <t>Výsadba cibulí nebo hlíz</t>
  </si>
  <si>
    <t>-1000988745</t>
  </si>
  <si>
    <t>123</t>
  </si>
  <si>
    <t>185804312</t>
  </si>
  <si>
    <t>-1098252143</t>
  </si>
  <si>
    <t>"trvalkové záhony - převod na m3*m2"(10/1000)*pl_trvalky_štěrk</t>
  </si>
  <si>
    <t>124</t>
  </si>
  <si>
    <t>-2022795975</t>
  </si>
  <si>
    <t>125</t>
  </si>
  <si>
    <t>1970287241</t>
  </si>
  <si>
    <t>126</t>
  </si>
  <si>
    <t>082113210</t>
  </si>
  <si>
    <t>2128372409</t>
  </si>
  <si>
    <t>127</t>
  </si>
  <si>
    <t>R_403.1</t>
  </si>
  <si>
    <t>Calamagrostis brachytricha, K 9, ztratné 3%v ceně</t>
  </si>
  <si>
    <t>1366709219</t>
  </si>
  <si>
    <t>128</t>
  </si>
  <si>
    <t>R_405</t>
  </si>
  <si>
    <t>Echinops ritro 'Veitch's Blue', K 9, ztratné 3%v ceně</t>
  </si>
  <si>
    <t>992589653</t>
  </si>
  <si>
    <t>129</t>
  </si>
  <si>
    <t>R_404</t>
  </si>
  <si>
    <t>Filipendula vulgaris 'Plena', K 9, ztratné 3%v ceně</t>
  </si>
  <si>
    <t>-1437293317</t>
  </si>
  <si>
    <t>130</t>
  </si>
  <si>
    <t>R_500010/1.1</t>
  </si>
  <si>
    <t>Helictrotrichon sempervirens "Saphirsprudel", K9, ztratné 3%v ceně</t>
  </si>
  <si>
    <t>-1603557648</t>
  </si>
  <si>
    <t>131</t>
  </si>
  <si>
    <t>R_481</t>
  </si>
  <si>
    <t>Phlomis russeliana, K9, ztratné 3%v ceně</t>
  </si>
  <si>
    <t>103301520</t>
  </si>
  <si>
    <t>132</t>
  </si>
  <si>
    <t>R_406</t>
  </si>
  <si>
    <t>Aster novae-angliae 'Purple Dome', K 9, ztratné 3%v ceně</t>
  </si>
  <si>
    <t>367203642</t>
  </si>
  <si>
    <t>133</t>
  </si>
  <si>
    <t>R_407</t>
  </si>
  <si>
    <t>Iris x barbata, skupina Nana, K 9, ztratné 3%v ceně</t>
  </si>
  <si>
    <t>208596801</t>
  </si>
  <si>
    <t>134</t>
  </si>
  <si>
    <t>R_408</t>
  </si>
  <si>
    <t>Linum flavum, K 9, ztratné 3%v ceně</t>
  </si>
  <si>
    <t>73622092</t>
  </si>
  <si>
    <t>135</t>
  </si>
  <si>
    <t>R_40010111</t>
  </si>
  <si>
    <t>Salvia nemorosa ´Mainacht´, K9, ztratné 3%v ceně</t>
  </si>
  <si>
    <t>1767456552</t>
  </si>
  <si>
    <t>136</t>
  </si>
  <si>
    <t>R_409</t>
  </si>
  <si>
    <t>Paeonia tenuifolia, K 9, ztratné 3%v ceně</t>
  </si>
  <si>
    <t>1940112530</t>
  </si>
  <si>
    <t>137</t>
  </si>
  <si>
    <t>R_50001911</t>
  </si>
  <si>
    <t>Rudbeckia fulgida´Goldsturm´, K9, ztratné 3%v ceně</t>
  </si>
  <si>
    <t>-1785894103</t>
  </si>
  <si>
    <t>138</t>
  </si>
  <si>
    <t>R_400068</t>
  </si>
  <si>
    <t>Sedum telephium 'Herbstfreude', K9, ztratné 3%v ceně</t>
  </si>
  <si>
    <t>-1191092190</t>
  </si>
  <si>
    <t>139</t>
  </si>
  <si>
    <t>R_500019</t>
  </si>
  <si>
    <t>Veronica teucrium 'Königsblau', K9, ztatné 3% v ceně</t>
  </si>
  <si>
    <t>-558666513</t>
  </si>
  <si>
    <t>140</t>
  </si>
  <si>
    <t>R_412</t>
  </si>
  <si>
    <t>Artemisia schmidtiana 'Nana', K9, ztratné 3%v ceně</t>
  </si>
  <si>
    <t>-183589157</t>
  </si>
  <si>
    <t>141</t>
  </si>
  <si>
    <t>R_413</t>
  </si>
  <si>
    <t>Geranium x cantabrigiense ´Saint Ola´, K9, ztratné 3% v ceně</t>
  </si>
  <si>
    <t>-936150774</t>
  </si>
  <si>
    <t>142</t>
  </si>
  <si>
    <t>R_400024.1</t>
  </si>
  <si>
    <t>Geranium renardii, K 9x9x10, ztratné 3%v ceně</t>
  </si>
  <si>
    <t>-441612386</t>
  </si>
  <si>
    <t>143</t>
  </si>
  <si>
    <t>R_500009/1</t>
  </si>
  <si>
    <t>Gypsophila repens ´Rosea´, K9, ztratné 3%v ceně</t>
  </si>
  <si>
    <t>-1844342623</t>
  </si>
  <si>
    <t>144</t>
  </si>
  <si>
    <t>R_500018/1.1</t>
  </si>
  <si>
    <t>Origanum vulgare ´Compactum´, K9, ztratné 3%v ceně</t>
  </si>
  <si>
    <t>-1228607583</t>
  </si>
  <si>
    <t>145</t>
  </si>
  <si>
    <t>R_414</t>
  </si>
  <si>
    <t>Potentilla neumanniana, K9, ztratné 3% v ceně</t>
  </si>
  <si>
    <t>-845274063</t>
  </si>
  <si>
    <t>146</t>
  </si>
  <si>
    <t>R_500006/1</t>
  </si>
  <si>
    <t>Gaura lindheimeri, K9, ztratné 3%v ceně</t>
  </si>
  <si>
    <t>-1513163137</t>
  </si>
  <si>
    <t>147</t>
  </si>
  <si>
    <t>R_419</t>
  </si>
  <si>
    <t>Knautia macedonica 'Mars Midget', ztratné 3%v ceně</t>
  </si>
  <si>
    <t>962390848</t>
  </si>
  <si>
    <t>148</t>
  </si>
  <si>
    <t>R_439</t>
  </si>
  <si>
    <t>Linum perenne, K9, ztratné 3%v ceně</t>
  </si>
  <si>
    <t>1275529736</t>
  </si>
  <si>
    <t>149</t>
  </si>
  <si>
    <t>R_416</t>
  </si>
  <si>
    <t>Lychnis coronaria, ztratné 3%v ceně</t>
  </si>
  <si>
    <t>-1412407361</t>
  </si>
  <si>
    <t>150</t>
  </si>
  <si>
    <t>R_4000051.4</t>
  </si>
  <si>
    <t>Allium aflatunense 'Purple Sensation', ztratné 3%v ceně</t>
  </si>
  <si>
    <t>1139002892</t>
  </si>
  <si>
    <t>151</t>
  </si>
  <si>
    <t>R_400010</t>
  </si>
  <si>
    <t>Crocus chrysanthus "Gypsy Girl", ztratné 3%v ceně</t>
  </si>
  <si>
    <t>797338380</t>
  </si>
  <si>
    <t>152</t>
  </si>
  <si>
    <t>R_420</t>
  </si>
  <si>
    <t>Narcissus jonquilla 'Baby Moon', ztratné 3%v ceně</t>
  </si>
  <si>
    <t>791573982</t>
  </si>
  <si>
    <t>153</t>
  </si>
  <si>
    <t>R_421</t>
  </si>
  <si>
    <t>Narcissus poeticus var. recurvus, ztratné 3%v ceně</t>
  </si>
  <si>
    <t>1946559004</t>
  </si>
  <si>
    <t>154</t>
  </si>
  <si>
    <t>R_423</t>
  </si>
  <si>
    <t>Tulipa praestans 'Unicum', ztratné 3%v ceně</t>
  </si>
  <si>
    <t>-463451672</t>
  </si>
  <si>
    <t>155</t>
  </si>
  <si>
    <t>R_400007.11.12</t>
  </si>
  <si>
    <t>Crocus tommasinianus ´Ruby Giant´, ztratné 3%v ceně</t>
  </si>
  <si>
    <t>985758732</t>
  </si>
  <si>
    <t>156</t>
  </si>
  <si>
    <t>R_40000411</t>
  </si>
  <si>
    <t>Crocus vernus ´Jeanne d´Arc´, ztratné 3%v ceně</t>
  </si>
  <si>
    <t>1413046699</t>
  </si>
  <si>
    <t>157</t>
  </si>
  <si>
    <t>R_4000071</t>
  </si>
  <si>
    <t>Muscari latifolium, ztratné 3%v ceně</t>
  </si>
  <si>
    <t>-1459780601</t>
  </si>
  <si>
    <t>158</t>
  </si>
  <si>
    <t>R_42111</t>
  </si>
  <si>
    <t>Narcissus ´Topolino´, ztratné 3% v ceně</t>
  </si>
  <si>
    <t>1223867171</t>
  </si>
  <si>
    <t>159</t>
  </si>
  <si>
    <t>R_496</t>
  </si>
  <si>
    <t>Puschkinia libanotica, K9, ztratné 3%v ceně</t>
  </si>
  <si>
    <t>-385900476</t>
  </si>
  <si>
    <t>160</t>
  </si>
  <si>
    <t>R_400009.1.2</t>
  </si>
  <si>
    <t>Tulipa clusiana 'Lady Lane', ztratné 3% v ceně</t>
  </si>
  <si>
    <t>1303921915</t>
  </si>
  <si>
    <t>N09</t>
  </si>
  <si>
    <t>Založení trávníku</t>
  </si>
  <si>
    <t>161</t>
  </si>
  <si>
    <t>234421392</t>
  </si>
  <si>
    <t>162</t>
  </si>
  <si>
    <t>-1590671346</t>
  </si>
  <si>
    <t>170*0,0005 'Přepočtené koeficientem množství</t>
  </si>
  <si>
    <t>163</t>
  </si>
  <si>
    <t>380727918</t>
  </si>
  <si>
    <t>164</t>
  </si>
  <si>
    <t>1364456335</t>
  </si>
  <si>
    <t>165</t>
  </si>
  <si>
    <t>185802113</t>
  </si>
  <si>
    <t>Hnojení půdy umělým hnojivem na široko v rovině a svahu do 1:5</t>
  </si>
  <si>
    <t>-2133642138</t>
  </si>
  <si>
    <t>3,4*0,001 'Přepočtené koeficientem množství</t>
  </si>
  <si>
    <t>166</t>
  </si>
  <si>
    <t>25191155</t>
  </si>
  <si>
    <t>hnojivo průmyslové</t>
  </si>
  <si>
    <t>-724495806</t>
  </si>
  <si>
    <t>"2 kg/100m2"trávník*0,02</t>
  </si>
  <si>
    <t>167</t>
  </si>
  <si>
    <t>181351103</t>
  </si>
  <si>
    <t>Rozprostření ornice tl vrstvy do 200 mm pl přes 100 do 500 m2 v rovině nebo ve svahu do 1:5 strojně</t>
  </si>
  <si>
    <t>1257652355</t>
  </si>
  <si>
    <t>168</t>
  </si>
  <si>
    <t>-214276697</t>
  </si>
  <si>
    <t>"převod na tuny ohumus keře"trávník*0,05*2000/1000</t>
  </si>
  <si>
    <t>169</t>
  </si>
  <si>
    <t>183403161</t>
  </si>
  <si>
    <t>Obdělání půdy válením v rovině a svahu do 1:5</t>
  </si>
  <si>
    <t>-1423028918</t>
  </si>
  <si>
    <t>181411131</t>
  </si>
  <si>
    <t>Založení parkového trávníku výsevem pl do 1000 m2 v rovině a ve svahu do 1:5</t>
  </si>
  <si>
    <t>-1041251701</t>
  </si>
  <si>
    <t>171</t>
  </si>
  <si>
    <t>00572410</t>
  </si>
  <si>
    <t>osivo směs travní pro rekreační trávníky</t>
  </si>
  <si>
    <t>830589698</t>
  </si>
  <si>
    <t>170*0,03 'Přepočtené koeficientem množství</t>
  </si>
  <si>
    <t>172</t>
  </si>
  <si>
    <t>185803211</t>
  </si>
  <si>
    <t xml:space="preserve">Uválcování trávníku v rovině a svahu </t>
  </si>
  <si>
    <t>-1610266453</t>
  </si>
  <si>
    <t>173</t>
  </si>
  <si>
    <t>998231311</t>
  </si>
  <si>
    <t>Přesun hmot pro sadovnické a krajinářské úpravy vodorovně do 5000 m</t>
  </si>
  <si>
    <t>-137415876</t>
  </si>
  <si>
    <t>174</t>
  </si>
  <si>
    <t>998231411</t>
  </si>
  <si>
    <t>Ruční přesun hmot pro sadovnické a krajinářské úpravy do100 m</t>
  </si>
  <si>
    <t>-793617004</t>
  </si>
  <si>
    <t>N14</t>
  </si>
  <si>
    <t>Mobiliář</t>
  </si>
  <si>
    <t>175</t>
  </si>
  <si>
    <t>936104211</t>
  </si>
  <si>
    <t>Montáž odpadkového koše do betonové patky</t>
  </si>
  <si>
    <t>845684987</t>
  </si>
  <si>
    <t>176</t>
  </si>
  <si>
    <t>749101320/R1</t>
  </si>
  <si>
    <t>Odpadkový koš se stříškou, ocelová nosná konstrukce s práškovým vypal. lakem RAL 7035, kužel pr. 550mm, výška 1015mm, objem 80 l, kotvený do beton. patky</t>
  </si>
  <si>
    <t>-1992114997</t>
  </si>
  <si>
    <t>177</t>
  </si>
  <si>
    <t>936124112</t>
  </si>
  <si>
    <t>Montáž lavičky stabilní parkové se zabetonováním noh</t>
  </si>
  <si>
    <t>1283158870</t>
  </si>
  <si>
    <t>178</t>
  </si>
  <si>
    <t>749101000-R2</t>
  </si>
  <si>
    <t>Lavička s opěradlem a područkami, konstrukce zinková ocelová, s práškovým vypalovacím lakem RAL 7016, sedák a opěradlo z trop. dřeva, rozměr 1800x600x820mm, kotveno do bet. patky, včetně dopravy</t>
  </si>
  <si>
    <t>752884398</t>
  </si>
  <si>
    <t>179</t>
  </si>
  <si>
    <t>749101000-R3</t>
  </si>
  <si>
    <t>Lavička oblouková s opěradlem bez područek, konstrukce zinková ocelová, s práškovým vypalovacím lakem RAL 7016, sedák a opěradlo z trop. dřeva, poloměr 10000mm, rozměr 2990x400x440mm, kotveno do bet. patky, včetně dopravy</t>
  </si>
  <si>
    <t>203047021</t>
  </si>
  <si>
    <t>180</t>
  </si>
  <si>
    <t>749101000-R6</t>
  </si>
  <si>
    <t>Lavička oblouková bez opěradla a područek, konstrukce zinková ocelová, s práškovým vypalovacím lakem RAL 7016, sedák a opěradlo z trop. dřeva, poloměr 10000mm, rozměr 3000x965x1510mm, kotveno do bet. patky, včetně dopravy</t>
  </si>
  <si>
    <t>-1663192390</t>
  </si>
  <si>
    <t>181</t>
  </si>
  <si>
    <t>R-936124112</t>
  </si>
  <si>
    <t>Montáž piknikového setu - 2 ks lavičky a 1 ks stolu</t>
  </si>
  <si>
    <t>227705272</t>
  </si>
  <si>
    <t>182</t>
  </si>
  <si>
    <t>749101000-R4</t>
  </si>
  <si>
    <t>Lavička bez opěradla a područek, konstrukce zinková ocelová, s práškovým vypalovacím lakem RAL 7016, sedák z trop. dřeva, rozměr 1820x500x450mm, kotveno do bet. patky, včetně dopravy</t>
  </si>
  <si>
    <t>-993816350</t>
  </si>
  <si>
    <t>183</t>
  </si>
  <si>
    <t>749101000-R7</t>
  </si>
  <si>
    <t>Piknikový stůl, konstrukce zinková ocelová, s práškovým vypalovacím lakem RAL 7016, sedák z trop. dřeva, rozměr 1820x710x720mm, kotveno do bet. patky, včetně dopravy</t>
  </si>
  <si>
    <t>2008686773</t>
  </si>
  <si>
    <t>184</t>
  </si>
  <si>
    <t>R2-936174311</t>
  </si>
  <si>
    <t>Montáž informační tabule k hřišti a kuličkám</t>
  </si>
  <si>
    <t>1966881808</t>
  </si>
  <si>
    <t>185</t>
  </si>
  <si>
    <t>R26.5</t>
  </si>
  <si>
    <t>Informační tabule, výška 1,8m, tabule 400x600mm, včetně grafického návrhu, vč. ukotvení a dopravy</t>
  </si>
  <si>
    <t>-1134286773</t>
  </si>
  <si>
    <t>186</t>
  </si>
  <si>
    <t>93610421R</t>
  </si>
  <si>
    <t>Osazení herních a ostatních cvičebních prvků, vč. dopravy</t>
  </si>
  <si>
    <t>-1597204160</t>
  </si>
  <si>
    <t>187</t>
  </si>
  <si>
    <t>R10000061</t>
  </si>
  <si>
    <t>Balanční sestava ve tvaru krokodýla - balanční lavice, kůly, schůdky, pérák a můstek, ukotveno dle výrobce</t>
  </si>
  <si>
    <t>-739818740</t>
  </si>
  <si>
    <t>188</t>
  </si>
  <si>
    <t>R100000211</t>
  </si>
  <si>
    <t>Houpačka závěsná typ ´hnízdo´, kůlová konstrukce, ukotveno do bet. patky</t>
  </si>
  <si>
    <t>1029173111</t>
  </si>
  <si>
    <t>189</t>
  </si>
  <si>
    <t>R1000001</t>
  </si>
  <si>
    <t>Pružinové houpadlo, 2x sedák s madlem, ukotven do beton.patky</t>
  </si>
  <si>
    <t>76043786</t>
  </si>
  <si>
    <t>190</t>
  </si>
  <si>
    <t>R10000065</t>
  </si>
  <si>
    <t>Pingpongový stůl s ocelovou síťkou, rozměr: 274x152,5x76 cm, ukotveno do bet. základu</t>
  </si>
  <si>
    <t>568563828</t>
  </si>
  <si>
    <t>191</t>
  </si>
  <si>
    <t>R100000651</t>
  </si>
  <si>
    <t>Důlek pro kuličky, plastová trubka pr. 10cm, hloubka 7cm, uloženo do bet. mazaniny</t>
  </si>
  <si>
    <t>-1314248860</t>
  </si>
  <si>
    <t>192</t>
  </si>
  <si>
    <t>998231311R</t>
  </si>
  <si>
    <t>Přesun hmot pro mobiliář dopravní vzdálenost do 5000 m</t>
  </si>
  <si>
    <t>1622765787</t>
  </si>
  <si>
    <t>193</t>
  </si>
  <si>
    <t>998231411R</t>
  </si>
  <si>
    <t>Ruční přesun hmot pro mobiliář do100 m</t>
  </si>
  <si>
    <t>1648021382</t>
  </si>
  <si>
    <t>SEZNAM FIGUR</t>
  </si>
  <si>
    <t>Výměra</t>
  </si>
  <si>
    <t>Použití figury:</t>
  </si>
  <si>
    <t>1300+1190</t>
  </si>
  <si>
    <t>obrubník_ocel</t>
  </si>
  <si>
    <t>délky ocelových obrubníků u záhonů</t>
  </si>
  <si>
    <t>pl_drn</t>
  </si>
  <si>
    <t>stromy_1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</si>
</sst>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/>
    <xf numFmtId="0" fontId="11" fillId="0" borderId="0" xfId="0" applyFont="1" applyAlignment="1">
      <alignment horizontal="left"/>
    </xf>
    <xf numFmtId="0" fontId="11" fillId="0" borderId="0" xfId="0" applyFont="1" applyProtection="1">
      <protection locked="0"/>
    </xf>
    <xf numFmtId="4" fontId="11" fillId="0" borderId="0" xfId="0" applyNumberFormat="1" applyFont="1"/>
    <xf numFmtId="0" fontId="11" fillId="0" borderId="14" xfId="0" applyFont="1" applyBorder="1"/>
    <xf numFmtId="166" fontId="11" fillId="0" borderId="0" xfId="0" applyNumberFormat="1" applyFont="1"/>
    <xf numFmtId="166" fontId="11" fillId="0" borderId="15" xfId="0" applyNumberFormat="1" applyFont="1" applyBorder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0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E5" s="18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E6" s="18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8"/>
      <c r="BS8" s="16" t="s">
        <v>6</v>
      </c>
    </row>
    <row r="9" spans="1:74" ht="14.45" customHeight="1">
      <c r="B9" s="19"/>
      <c r="AR9" s="19"/>
      <c r="BE9" s="18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8"/>
      <c r="BS11" s="16" t="s">
        <v>6</v>
      </c>
    </row>
    <row r="12" spans="1:74" ht="6.95" customHeight="1">
      <c r="B12" s="19"/>
      <c r="AR12" s="19"/>
      <c r="BE12" s="18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8"/>
      <c r="BS13" s="16" t="s">
        <v>6</v>
      </c>
    </row>
    <row r="14" spans="1:74" ht="12.75">
      <c r="B14" s="19"/>
      <c r="E14" s="193" t="s">
        <v>29</v>
      </c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26" t="s">
        <v>27</v>
      </c>
      <c r="AN14" s="28" t="s">
        <v>29</v>
      </c>
      <c r="AR14" s="19"/>
      <c r="BE14" s="188"/>
      <c r="BS14" s="16" t="s">
        <v>6</v>
      </c>
    </row>
    <row r="15" spans="1:74" ht="6.95" customHeight="1">
      <c r="B15" s="19"/>
      <c r="AR15" s="19"/>
      <c r="BE15" s="18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8"/>
      <c r="BS17" s="16" t="s">
        <v>32</v>
      </c>
    </row>
    <row r="18" spans="2:71" ht="6.95" customHeight="1">
      <c r="B18" s="19"/>
      <c r="AR18" s="19"/>
      <c r="BE18" s="18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8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8"/>
      <c r="BS20" s="16" t="s">
        <v>32</v>
      </c>
    </row>
    <row r="21" spans="2:71" ht="6.95" customHeight="1">
      <c r="B21" s="19"/>
      <c r="AR21" s="19"/>
      <c r="BE21" s="188"/>
    </row>
    <row r="22" spans="2:71" ht="12" customHeight="1">
      <c r="B22" s="19"/>
      <c r="D22" s="26" t="s">
        <v>35</v>
      </c>
      <c r="AR22" s="19"/>
      <c r="BE22" s="188"/>
    </row>
    <row r="23" spans="2:71" ht="16.5" customHeight="1">
      <c r="B23" s="19"/>
      <c r="E23" s="195" t="s">
        <v>1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  <c r="BE23" s="188"/>
    </row>
    <row r="24" spans="2:71" ht="6.95" customHeight="1">
      <c r="B24" s="19"/>
      <c r="AR24" s="19"/>
      <c r="BE24" s="18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8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6">
        <f>ROUND(AG94,2)</f>
        <v>0</v>
      </c>
      <c r="AL26" s="197"/>
      <c r="AM26" s="197"/>
      <c r="AN26" s="197"/>
      <c r="AO26" s="197"/>
      <c r="AR26" s="31"/>
      <c r="BE26" s="188"/>
    </row>
    <row r="27" spans="2:71" s="1" customFormat="1" ht="6.95" customHeight="1">
      <c r="B27" s="31"/>
      <c r="AR27" s="31"/>
      <c r="BE27" s="188"/>
    </row>
    <row r="28" spans="2:71" s="1" customFormat="1" ht="12.75">
      <c r="B28" s="31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31"/>
      <c r="BE28" s="188"/>
    </row>
    <row r="29" spans="2:71" s="2" customFormat="1" ht="14.45" customHeight="1">
      <c r="B29" s="35"/>
      <c r="D29" s="26" t="s">
        <v>40</v>
      </c>
      <c r="F29" s="26" t="s">
        <v>41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5"/>
      <c r="BE29" s="189"/>
    </row>
    <row r="30" spans="2:71" s="2" customFormat="1" ht="14.45" customHeight="1">
      <c r="B30" s="35"/>
      <c r="F30" s="26" t="s">
        <v>42</v>
      </c>
      <c r="L30" s="201">
        <v>0.15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5"/>
      <c r="BE30" s="189"/>
    </row>
    <row r="31" spans="2:71" s="2" customFormat="1" ht="14.45" hidden="1" customHeight="1">
      <c r="B31" s="35"/>
      <c r="F31" s="26" t="s">
        <v>43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5"/>
      <c r="BE31" s="189"/>
    </row>
    <row r="32" spans="2:71" s="2" customFormat="1" ht="14.45" hidden="1" customHeight="1">
      <c r="B32" s="35"/>
      <c r="F32" s="26" t="s">
        <v>44</v>
      </c>
      <c r="L32" s="201">
        <v>0.15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5"/>
      <c r="BE32" s="189"/>
    </row>
    <row r="33" spans="2:57" s="2" customFormat="1" ht="14.45" hidden="1" customHeight="1">
      <c r="B33" s="35"/>
      <c r="F33" s="26" t="s">
        <v>45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5"/>
      <c r="BE33" s="189"/>
    </row>
    <row r="34" spans="2:57" s="1" customFormat="1" ht="6.95" customHeight="1">
      <c r="B34" s="31"/>
      <c r="AR34" s="31"/>
      <c r="BE34" s="188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2" t="s">
        <v>48</v>
      </c>
      <c r="Y35" s="203"/>
      <c r="Z35" s="203"/>
      <c r="AA35" s="203"/>
      <c r="AB35" s="203"/>
      <c r="AC35" s="38"/>
      <c r="AD35" s="38"/>
      <c r="AE35" s="38"/>
      <c r="AF35" s="38"/>
      <c r="AG35" s="38"/>
      <c r="AH35" s="38"/>
      <c r="AI35" s="38"/>
      <c r="AJ35" s="38"/>
      <c r="AK35" s="204">
        <f>SUM(AK26:AK33)</f>
        <v>0</v>
      </c>
      <c r="AL35" s="203"/>
      <c r="AM35" s="203"/>
      <c r="AN35" s="203"/>
      <c r="AO35" s="20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2023/131/lok_4</v>
      </c>
      <c r="AR84" s="47"/>
    </row>
    <row r="85" spans="1:90" s="4" customFormat="1" ht="36.950000000000003" customHeight="1">
      <c r="B85" s="48"/>
      <c r="C85" s="49" t="s">
        <v>16</v>
      </c>
      <c r="L85" s="206" t="str">
        <f>K6</f>
        <v>Adaptační opatření na sídlištních plochách v MČ Praha 12 - Plevenská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k.ú. Modřany</v>
      </c>
      <c r="AI87" s="26" t="s">
        <v>22</v>
      </c>
      <c r="AM87" s="208" t="str">
        <f>IF(AN8= "","",AN8)</f>
        <v>21. 8. 2023</v>
      </c>
      <c r="AN87" s="208"/>
      <c r="AR87" s="31"/>
    </row>
    <row r="88" spans="1:90" s="1" customFormat="1" ht="6.95" customHeight="1">
      <c r="B88" s="31"/>
      <c r="AR88" s="31"/>
    </row>
    <row r="89" spans="1:90" s="1" customFormat="1" ht="25.7" customHeight="1">
      <c r="B89" s="31"/>
      <c r="C89" s="26" t="s">
        <v>24</v>
      </c>
      <c r="L89" s="3" t="str">
        <f>IF(E11= "","",E11)</f>
        <v>MČ Praha 12, Generála Šišky 2375/6, 143 00 Praha</v>
      </c>
      <c r="AI89" s="26" t="s">
        <v>30</v>
      </c>
      <c r="AM89" s="209" t="str">
        <f>IF(E17="","",E17)</f>
        <v>Atregia, s.r.o., Vážného 99/10, 621 00 Brno</v>
      </c>
      <c r="AN89" s="210"/>
      <c r="AO89" s="210"/>
      <c r="AP89" s="210"/>
      <c r="AR89" s="31"/>
      <c r="AS89" s="211" t="s">
        <v>56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9" t="str">
        <f>IF(E20="","",E20)</f>
        <v>Ing. Lenka Požárová</v>
      </c>
      <c r="AN90" s="210"/>
      <c r="AO90" s="210"/>
      <c r="AP90" s="210"/>
      <c r="AR90" s="31"/>
      <c r="AS90" s="213"/>
      <c r="AT90" s="214"/>
      <c r="BD90" s="55"/>
    </row>
    <row r="91" spans="1:90" s="1" customFormat="1" ht="10.9" customHeight="1">
      <c r="B91" s="31"/>
      <c r="AR91" s="31"/>
      <c r="AS91" s="213"/>
      <c r="AT91" s="214"/>
      <c r="BD91" s="55"/>
    </row>
    <row r="92" spans="1:90" s="1" customFormat="1" ht="29.25" customHeight="1">
      <c r="B92" s="31"/>
      <c r="C92" s="215" t="s">
        <v>57</v>
      </c>
      <c r="D92" s="216"/>
      <c r="E92" s="216"/>
      <c r="F92" s="216"/>
      <c r="G92" s="216"/>
      <c r="H92" s="56"/>
      <c r="I92" s="217" t="s">
        <v>58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59</v>
      </c>
      <c r="AH92" s="216"/>
      <c r="AI92" s="216"/>
      <c r="AJ92" s="216"/>
      <c r="AK92" s="216"/>
      <c r="AL92" s="216"/>
      <c r="AM92" s="216"/>
      <c r="AN92" s="217" t="s">
        <v>60</v>
      </c>
      <c r="AO92" s="216"/>
      <c r="AP92" s="219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24.75" customHeight="1">
      <c r="A95" s="72" t="s">
        <v>79</v>
      </c>
      <c r="B95" s="73"/>
      <c r="C95" s="74"/>
      <c r="D95" s="222" t="s">
        <v>14</v>
      </c>
      <c r="E95" s="222"/>
      <c r="F95" s="222"/>
      <c r="G95" s="222"/>
      <c r="H95" s="222"/>
      <c r="I95" s="75"/>
      <c r="J95" s="222" t="s">
        <v>17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0">
        <f>'2023-131-lok_4 - Adaptačn...'!J28</f>
        <v>0</v>
      </c>
      <c r="AH95" s="221"/>
      <c r="AI95" s="221"/>
      <c r="AJ95" s="221"/>
      <c r="AK95" s="221"/>
      <c r="AL95" s="221"/>
      <c r="AM95" s="221"/>
      <c r="AN95" s="220">
        <f>SUM(AG95,AT95)</f>
        <v>0</v>
      </c>
      <c r="AO95" s="221"/>
      <c r="AP95" s="221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'2023-131-lok_4 - Adaptačn...'!P131</f>
        <v>0</v>
      </c>
      <c r="AV95" s="78">
        <f>'2023-131-lok_4 - Adaptačn...'!J31</f>
        <v>0</v>
      </c>
      <c r="AW95" s="78">
        <f>'2023-131-lok_4 - Adaptačn...'!J32</f>
        <v>0</v>
      </c>
      <c r="AX95" s="78">
        <f>'2023-131-lok_4 - Adaptačn...'!J33</f>
        <v>0</v>
      </c>
      <c r="AY95" s="78">
        <f>'2023-131-lok_4 - Adaptačn...'!J34</f>
        <v>0</v>
      </c>
      <c r="AZ95" s="78">
        <f>'2023-131-lok_4 - Adaptačn...'!F31</f>
        <v>0</v>
      </c>
      <c r="BA95" s="78">
        <f>'2023-131-lok_4 - Adaptačn...'!F32</f>
        <v>0</v>
      </c>
      <c r="BB95" s="78">
        <f>'2023-131-lok_4 - Adaptačn...'!F33</f>
        <v>0</v>
      </c>
      <c r="BC95" s="78">
        <f>'2023-131-lok_4 - Adaptačn...'!F34</f>
        <v>0</v>
      </c>
      <c r="BD95" s="80">
        <f>'2023-131-lok_4 - Adaptačn...'!F35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hj2xccX+k1DovJserbqeaPH/m4W1202vhq6KbiOxVNNIMG+/pLZTpoAiCUiOGA+H14Zoxv/t8kBWt36oRfssgQ==" saltValue="76cCoX37hE5vpTbrjQvTloKohVyDdEc1dG1US78bQOBr94OjtEtpdv9dis33GmcRYiqHnBIWvLvldTO7dnR6F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-131-lok_4 - Adaptač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5</v>
      </c>
      <c r="AZ2" s="82" t="s">
        <v>83</v>
      </c>
      <c r="BA2" s="82" t="s">
        <v>1</v>
      </c>
      <c r="BB2" s="82" t="s">
        <v>84</v>
      </c>
      <c r="BC2" s="82" t="s">
        <v>85</v>
      </c>
      <c r="BD2" s="82" t="s">
        <v>86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  <c r="AZ3" s="82" t="s">
        <v>87</v>
      </c>
      <c r="BA3" s="82" t="s">
        <v>88</v>
      </c>
      <c r="BB3" s="82" t="s">
        <v>89</v>
      </c>
      <c r="BC3" s="82" t="s">
        <v>90</v>
      </c>
      <c r="BD3" s="82" t="s">
        <v>91</v>
      </c>
    </row>
    <row r="4" spans="2:56" ht="24.95" customHeight="1">
      <c r="B4" s="19"/>
      <c r="D4" s="20" t="s">
        <v>92</v>
      </c>
      <c r="L4" s="19"/>
      <c r="M4" s="83" t="s">
        <v>10</v>
      </c>
      <c r="AT4" s="16" t="s">
        <v>4</v>
      </c>
      <c r="AZ4" s="82" t="s">
        <v>93</v>
      </c>
      <c r="BA4" s="82" t="s">
        <v>94</v>
      </c>
      <c r="BB4" s="82" t="s">
        <v>95</v>
      </c>
      <c r="BC4" s="82" t="s">
        <v>96</v>
      </c>
      <c r="BD4" s="82" t="s">
        <v>91</v>
      </c>
    </row>
    <row r="5" spans="2:56" ht="6.95" customHeight="1">
      <c r="B5" s="19"/>
      <c r="L5" s="19"/>
      <c r="AZ5" s="82" t="s">
        <v>97</v>
      </c>
      <c r="BA5" s="82" t="s">
        <v>98</v>
      </c>
      <c r="BB5" s="82" t="s">
        <v>95</v>
      </c>
      <c r="BC5" s="82" t="s">
        <v>99</v>
      </c>
      <c r="BD5" s="82" t="s">
        <v>91</v>
      </c>
    </row>
    <row r="6" spans="2:56" s="1" customFormat="1" ht="12" customHeight="1">
      <c r="B6" s="31"/>
      <c r="D6" s="26" t="s">
        <v>16</v>
      </c>
      <c r="L6" s="31"/>
      <c r="AZ6" s="82" t="s">
        <v>100</v>
      </c>
      <c r="BA6" s="82" t="s">
        <v>101</v>
      </c>
      <c r="BB6" s="82" t="s">
        <v>95</v>
      </c>
      <c r="BC6" s="82" t="s">
        <v>102</v>
      </c>
      <c r="BD6" s="82" t="s">
        <v>91</v>
      </c>
    </row>
    <row r="7" spans="2:56" s="1" customFormat="1" ht="16.5" customHeight="1">
      <c r="B7" s="31"/>
      <c r="E7" s="206" t="s">
        <v>17</v>
      </c>
      <c r="F7" s="225"/>
      <c r="G7" s="225"/>
      <c r="H7" s="225"/>
      <c r="L7" s="31"/>
      <c r="AZ7" s="82" t="s">
        <v>103</v>
      </c>
      <c r="BA7" s="82" t="s">
        <v>104</v>
      </c>
      <c r="BB7" s="82" t="s">
        <v>89</v>
      </c>
      <c r="BC7" s="82" t="s">
        <v>105</v>
      </c>
      <c r="BD7" s="82" t="s">
        <v>91</v>
      </c>
    </row>
    <row r="8" spans="2:56" s="1" customFormat="1" ht="11.25">
      <c r="B8" s="31"/>
      <c r="L8" s="31"/>
      <c r="AZ8" s="82" t="s">
        <v>106</v>
      </c>
      <c r="BA8" s="82" t="s">
        <v>107</v>
      </c>
      <c r="BB8" s="82" t="s">
        <v>95</v>
      </c>
      <c r="BC8" s="82" t="s">
        <v>108</v>
      </c>
      <c r="BD8" s="82" t="s">
        <v>91</v>
      </c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  <c r="AZ9" s="82" t="s">
        <v>109</v>
      </c>
      <c r="BA9" s="82" t="s">
        <v>110</v>
      </c>
      <c r="BB9" s="82" t="s">
        <v>95</v>
      </c>
      <c r="BC9" s="82" t="s">
        <v>111</v>
      </c>
      <c r="BD9" s="82" t="s">
        <v>91</v>
      </c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21. 8. 2023</v>
      </c>
      <c r="L10" s="31"/>
      <c r="AZ10" s="82" t="s">
        <v>112</v>
      </c>
      <c r="BA10" s="82" t="s">
        <v>113</v>
      </c>
      <c r="BB10" s="82" t="s">
        <v>95</v>
      </c>
      <c r="BC10" s="82" t="s">
        <v>114</v>
      </c>
      <c r="BD10" s="82" t="s">
        <v>91</v>
      </c>
    </row>
    <row r="11" spans="2:56" s="1" customFormat="1" ht="10.9" customHeight="1">
      <c r="B11" s="31"/>
      <c r="L11" s="31"/>
      <c r="AZ11" s="82" t="s">
        <v>115</v>
      </c>
      <c r="BA11" s="82" t="s">
        <v>116</v>
      </c>
      <c r="BB11" s="82" t="s">
        <v>89</v>
      </c>
      <c r="BC11" s="82" t="s">
        <v>117</v>
      </c>
      <c r="BD11" s="82" t="s">
        <v>91</v>
      </c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  <c r="AZ12" s="82" t="s">
        <v>118</v>
      </c>
      <c r="BA12" s="82" t="s">
        <v>119</v>
      </c>
      <c r="BB12" s="82" t="s">
        <v>95</v>
      </c>
      <c r="BC12" s="82" t="s">
        <v>120</v>
      </c>
      <c r="BD12" s="82" t="s">
        <v>91</v>
      </c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  <c r="AZ13" s="82" t="s">
        <v>121</v>
      </c>
      <c r="BA13" s="82" t="s">
        <v>122</v>
      </c>
      <c r="BB13" s="82" t="s">
        <v>95</v>
      </c>
      <c r="BC13" s="82" t="s">
        <v>123</v>
      </c>
      <c r="BD13" s="82" t="s">
        <v>91</v>
      </c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6" t="str">
        <f>'Rekapitulace stavby'!E14</f>
        <v>Vyplň údaj</v>
      </c>
      <c r="F16" s="190"/>
      <c r="G16" s="190"/>
      <c r="H16" s="190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5" t="s">
        <v>1</v>
      </c>
      <c r="F25" s="195"/>
      <c r="G25" s="195"/>
      <c r="H25" s="195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ROUND(J131,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ROUND((SUM(BE131:BE431)),  2)</f>
        <v>0</v>
      </c>
      <c r="I31" s="87">
        <v>0.21</v>
      </c>
      <c r="J31" s="86">
        <f>ROUND(((SUM(BE131:BE431))*I31),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ROUND((SUM(BF131:BF431)),  2)</f>
        <v>0</v>
      </c>
      <c r="I32" s="87">
        <v>0.15</v>
      </c>
      <c r="J32" s="86">
        <f>ROUND(((SUM(BF131:BF431))*I32),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ROUND((SUM(BG131:BG431)),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ROUND((SUM(BH131:BH431)),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ROUND((SUM(BI131:BI431)),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124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6" t="str">
        <f>E7</f>
        <v>Adaptační opatření na sídlištních plochách v MČ Praha 12 - Plevenská</v>
      </c>
      <c r="F85" s="225"/>
      <c r="G85" s="225"/>
      <c r="H85" s="225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k.ú. Modřany</v>
      </c>
      <c r="I87" s="26" t="s">
        <v>22</v>
      </c>
      <c r="J87" s="51" t="str">
        <f>IF(J10="","",J10)</f>
        <v>21. 8. 2023</v>
      </c>
      <c r="L87" s="31"/>
    </row>
    <row r="88" spans="2:47" s="1" customFormat="1" ht="6.95" customHeight="1">
      <c r="B88" s="31"/>
      <c r="L88" s="31"/>
    </row>
    <row r="89" spans="2:47" s="1" customFormat="1" ht="40.15" customHeight="1">
      <c r="B89" s="31"/>
      <c r="C89" s="26" t="s">
        <v>24</v>
      </c>
      <c r="F89" s="24" t="str">
        <f>E13</f>
        <v>MČ Praha 12, Generála Šišky 2375/6, 143 00 Praha</v>
      </c>
      <c r="I89" s="26" t="s">
        <v>30</v>
      </c>
      <c r="J89" s="29" t="str">
        <f>E19</f>
        <v>Atregia, s.r.o., Vážného 99/10, 621 00 Brno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Ing. Lenka Požárová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125</v>
      </c>
      <c r="D92" s="88"/>
      <c r="E92" s="88"/>
      <c r="F92" s="88"/>
      <c r="G92" s="88"/>
      <c r="H92" s="88"/>
      <c r="I92" s="88"/>
      <c r="J92" s="97" t="s">
        <v>126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127</v>
      </c>
      <c r="J94" s="65">
        <f>J131</f>
        <v>0</v>
      </c>
      <c r="L94" s="31"/>
      <c r="AU94" s="16" t="s">
        <v>128</v>
      </c>
    </row>
    <row r="95" spans="2:47" s="8" customFormat="1" ht="24.95" customHeight="1">
      <c r="B95" s="99"/>
      <c r="D95" s="100" t="s">
        <v>129</v>
      </c>
      <c r="E95" s="101"/>
      <c r="F95" s="101"/>
      <c r="G95" s="101"/>
      <c r="H95" s="101"/>
      <c r="I95" s="101"/>
      <c r="J95" s="102">
        <f>J132</f>
        <v>0</v>
      </c>
      <c r="L95" s="99"/>
    </row>
    <row r="96" spans="2:47" s="9" customFormat="1" ht="19.899999999999999" customHeight="1">
      <c r="B96" s="103"/>
      <c r="D96" s="104" t="s">
        <v>130</v>
      </c>
      <c r="E96" s="105"/>
      <c r="F96" s="105"/>
      <c r="G96" s="105"/>
      <c r="H96" s="105"/>
      <c r="I96" s="105"/>
      <c r="J96" s="106">
        <f>J133</f>
        <v>0</v>
      </c>
      <c r="L96" s="103"/>
    </row>
    <row r="97" spans="2:12" s="9" customFormat="1" ht="14.85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J152</f>
        <v>0</v>
      </c>
      <c r="L97" s="103"/>
    </row>
    <row r="98" spans="2:12" s="9" customFormat="1" ht="19.899999999999999" customHeight="1">
      <c r="B98" s="103"/>
      <c r="D98" s="104" t="s">
        <v>132</v>
      </c>
      <c r="E98" s="105"/>
      <c r="F98" s="105"/>
      <c r="G98" s="105"/>
      <c r="H98" s="105"/>
      <c r="I98" s="105"/>
      <c r="J98" s="106">
        <f>J166</f>
        <v>0</v>
      </c>
      <c r="L98" s="103"/>
    </row>
    <row r="99" spans="2:12" s="9" customFormat="1" ht="14.85" customHeight="1">
      <c r="B99" s="103"/>
      <c r="D99" s="104" t="s">
        <v>133</v>
      </c>
      <c r="E99" s="105"/>
      <c r="F99" s="105"/>
      <c r="G99" s="105"/>
      <c r="H99" s="105"/>
      <c r="I99" s="105"/>
      <c r="J99" s="106">
        <f>J167</f>
        <v>0</v>
      </c>
      <c r="L99" s="103"/>
    </row>
    <row r="100" spans="2:12" s="9" customFormat="1" ht="14.85" customHeight="1">
      <c r="B100" s="103"/>
      <c r="D100" s="104" t="s">
        <v>134</v>
      </c>
      <c r="E100" s="105"/>
      <c r="F100" s="105"/>
      <c r="G100" s="105"/>
      <c r="H100" s="105"/>
      <c r="I100" s="105"/>
      <c r="J100" s="106">
        <f>J187</f>
        <v>0</v>
      </c>
      <c r="L100" s="103"/>
    </row>
    <row r="101" spans="2:12" s="9" customFormat="1" ht="14.85" customHeight="1">
      <c r="B101" s="103"/>
      <c r="D101" s="104" t="s">
        <v>135</v>
      </c>
      <c r="E101" s="105"/>
      <c r="F101" s="105"/>
      <c r="G101" s="105"/>
      <c r="H101" s="105"/>
      <c r="I101" s="105"/>
      <c r="J101" s="106">
        <f>J215</f>
        <v>0</v>
      </c>
      <c r="L101" s="103"/>
    </row>
    <row r="102" spans="2:12" s="9" customFormat="1" ht="19.899999999999999" customHeight="1">
      <c r="B102" s="103"/>
      <c r="D102" s="104" t="s">
        <v>136</v>
      </c>
      <c r="E102" s="105"/>
      <c r="F102" s="105"/>
      <c r="G102" s="105"/>
      <c r="H102" s="105"/>
      <c r="I102" s="105"/>
      <c r="J102" s="106">
        <f>J222</f>
        <v>0</v>
      </c>
      <c r="L102" s="103"/>
    </row>
    <row r="103" spans="2:12" s="9" customFormat="1" ht="14.85" customHeight="1">
      <c r="B103" s="103"/>
      <c r="D103" s="104" t="s">
        <v>137</v>
      </c>
      <c r="E103" s="105"/>
      <c r="F103" s="105"/>
      <c r="G103" s="105"/>
      <c r="H103" s="105"/>
      <c r="I103" s="105"/>
      <c r="J103" s="106">
        <f>J223</f>
        <v>0</v>
      </c>
      <c r="L103" s="103"/>
    </row>
    <row r="104" spans="2:12" s="9" customFormat="1" ht="14.85" customHeight="1">
      <c r="B104" s="103"/>
      <c r="D104" s="104" t="s">
        <v>138</v>
      </c>
      <c r="E104" s="105"/>
      <c r="F104" s="105"/>
      <c r="G104" s="105"/>
      <c r="H104" s="105"/>
      <c r="I104" s="105"/>
      <c r="J104" s="106">
        <f>J248</f>
        <v>0</v>
      </c>
      <c r="L104" s="103"/>
    </row>
    <row r="105" spans="2:12" s="9" customFormat="1" ht="14.85" customHeight="1">
      <c r="B105" s="103"/>
      <c r="D105" s="104" t="s">
        <v>139</v>
      </c>
      <c r="E105" s="105"/>
      <c r="F105" s="105"/>
      <c r="G105" s="105"/>
      <c r="H105" s="105"/>
      <c r="I105" s="105"/>
      <c r="J105" s="106">
        <f>J293</f>
        <v>0</v>
      </c>
      <c r="L105" s="103"/>
    </row>
    <row r="106" spans="2:12" s="9" customFormat="1" ht="21.75" customHeight="1">
      <c r="B106" s="103"/>
      <c r="D106" s="104" t="s">
        <v>140</v>
      </c>
      <c r="E106" s="105"/>
      <c r="F106" s="105"/>
      <c r="G106" s="105"/>
      <c r="H106" s="105"/>
      <c r="I106" s="105"/>
      <c r="J106" s="106">
        <f>J294</f>
        <v>0</v>
      </c>
      <c r="L106" s="103"/>
    </row>
    <row r="107" spans="2:12" s="9" customFormat="1" ht="21.75" customHeight="1">
      <c r="B107" s="103"/>
      <c r="D107" s="104" t="s">
        <v>141</v>
      </c>
      <c r="E107" s="105"/>
      <c r="F107" s="105"/>
      <c r="G107" s="105"/>
      <c r="H107" s="105"/>
      <c r="I107" s="105"/>
      <c r="J107" s="106">
        <f>J301</f>
        <v>0</v>
      </c>
      <c r="L107" s="103"/>
    </row>
    <row r="108" spans="2:12" s="9" customFormat="1" ht="14.85" customHeight="1">
      <c r="B108" s="103"/>
      <c r="D108" s="104" t="s">
        <v>142</v>
      </c>
      <c r="E108" s="105"/>
      <c r="F108" s="105"/>
      <c r="G108" s="105"/>
      <c r="H108" s="105"/>
      <c r="I108" s="105"/>
      <c r="J108" s="106">
        <f>J311</f>
        <v>0</v>
      </c>
      <c r="L108" s="103"/>
    </row>
    <row r="109" spans="2:12" s="9" customFormat="1" ht="21.75" customHeight="1">
      <c r="B109" s="103"/>
      <c r="D109" s="104" t="s">
        <v>143</v>
      </c>
      <c r="E109" s="105"/>
      <c r="F109" s="105"/>
      <c r="G109" s="105"/>
      <c r="H109" s="105"/>
      <c r="I109" s="105"/>
      <c r="J109" s="106">
        <f>J312</f>
        <v>0</v>
      </c>
      <c r="L109" s="103"/>
    </row>
    <row r="110" spans="2:12" s="9" customFormat="1" ht="21.75" customHeight="1">
      <c r="B110" s="103"/>
      <c r="D110" s="104" t="s">
        <v>141</v>
      </c>
      <c r="E110" s="105"/>
      <c r="F110" s="105"/>
      <c r="G110" s="105"/>
      <c r="H110" s="105"/>
      <c r="I110" s="105"/>
      <c r="J110" s="106">
        <f>J354</f>
        <v>0</v>
      </c>
      <c r="L110" s="103"/>
    </row>
    <row r="111" spans="2:12" s="9" customFormat="1" ht="14.85" customHeight="1">
      <c r="B111" s="103"/>
      <c r="D111" s="104" t="s">
        <v>144</v>
      </c>
      <c r="E111" s="105"/>
      <c r="F111" s="105"/>
      <c r="G111" s="105"/>
      <c r="H111" s="105"/>
      <c r="I111" s="105"/>
      <c r="J111" s="106">
        <f>J389</f>
        <v>0</v>
      </c>
      <c r="L111" s="103"/>
    </row>
    <row r="112" spans="2:12" s="9" customFormat="1" ht="14.85" customHeight="1">
      <c r="B112" s="103"/>
      <c r="D112" s="104" t="s">
        <v>135</v>
      </c>
      <c r="E112" s="105"/>
      <c r="F112" s="105"/>
      <c r="G112" s="105"/>
      <c r="H112" s="105"/>
      <c r="I112" s="105"/>
      <c r="J112" s="106">
        <f>J409</f>
        <v>0</v>
      </c>
      <c r="L112" s="103"/>
    </row>
    <row r="113" spans="2:12" s="9" customFormat="1" ht="19.899999999999999" customHeight="1">
      <c r="B113" s="103"/>
      <c r="D113" s="104" t="s">
        <v>145</v>
      </c>
      <c r="E113" s="105"/>
      <c r="F113" s="105"/>
      <c r="G113" s="105"/>
      <c r="H113" s="105"/>
      <c r="I113" s="105"/>
      <c r="J113" s="106">
        <f>J412</f>
        <v>0</v>
      </c>
      <c r="L113" s="103"/>
    </row>
    <row r="114" spans="2:12" s="1" customFormat="1" ht="21.75" customHeight="1">
      <c r="B114" s="31"/>
      <c r="L114" s="31"/>
    </row>
    <row r="115" spans="2:12" s="1" customFormat="1" ht="6.95" customHeight="1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31"/>
    </row>
    <row r="119" spans="2:12" s="1" customFormat="1" ht="6.95" customHeight="1"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1"/>
    </row>
    <row r="120" spans="2:12" s="1" customFormat="1" ht="24.95" customHeight="1">
      <c r="B120" s="31"/>
      <c r="C120" s="20" t="s">
        <v>146</v>
      </c>
      <c r="L120" s="31"/>
    </row>
    <row r="121" spans="2:12" s="1" customFormat="1" ht="6.95" customHeight="1">
      <c r="B121" s="31"/>
      <c r="L121" s="31"/>
    </row>
    <row r="122" spans="2:12" s="1" customFormat="1" ht="12" customHeight="1">
      <c r="B122" s="31"/>
      <c r="C122" s="26" t="s">
        <v>16</v>
      </c>
      <c r="L122" s="31"/>
    </row>
    <row r="123" spans="2:12" s="1" customFormat="1" ht="16.5" customHeight="1">
      <c r="B123" s="31"/>
      <c r="E123" s="206" t="str">
        <f>E7</f>
        <v>Adaptační opatření na sídlištních plochách v MČ Praha 12 - Plevenská</v>
      </c>
      <c r="F123" s="225"/>
      <c r="G123" s="225"/>
      <c r="H123" s="225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F10</f>
        <v>k.ú. Modřany</v>
      </c>
      <c r="I125" s="26" t="s">
        <v>22</v>
      </c>
      <c r="J125" s="51" t="str">
        <f>IF(J10="","",J10)</f>
        <v>21. 8. 2023</v>
      </c>
      <c r="L125" s="31"/>
    </row>
    <row r="126" spans="2:12" s="1" customFormat="1" ht="6.95" customHeight="1">
      <c r="B126" s="31"/>
      <c r="L126" s="31"/>
    </row>
    <row r="127" spans="2:12" s="1" customFormat="1" ht="40.15" customHeight="1">
      <c r="B127" s="31"/>
      <c r="C127" s="26" t="s">
        <v>24</v>
      </c>
      <c r="F127" s="24" t="str">
        <f>E13</f>
        <v>MČ Praha 12, Generála Šišky 2375/6, 143 00 Praha</v>
      </c>
      <c r="I127" s="26" t="s">
        <v>30</v>
      </c>
      <c r="J127" s="29" t="str">
        <f>E19</f>
        <v>Atregia, s.r.o., Vážného 99/10, 621 00 Brno</v>
      </c>
      <c r="L127" s="31"/>
    </row>
    <row r="128" spans="2:12" s="1" customFormat="1" ht="15.2" customHeight="1">
      <c r="B128" s="31"/>
      <c r="C128" s="26" t="s">
        <v>28</v>
      </c>
      <c r="F128" s="24" t="str">
        <f>IF(E16="","",E16)</f>
        <v>Vyplň údaj</v>
      </c>
      <c r="I128" s="26" t="s">
        <v>33</v>
      </c>
      <c r="J128" s="29" t="str">
        <f>E22</f>
        <v>Ing. Lenka Požárová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07"/>
      <c r="C130" s="108" t="s">
        <v>147</v>
      </c>
      <c r="D130" s="109" t="s">
        <v>61</v>
      </c>
      <c r="E130" s="109" t="s">
        <v>57</v>
      </c>
      <c r="F130" s="109" t="s">
        <v>58</v>
      </c>
      <c r="G130" s="109" t="s">
        <v>148</v>
      </c>
      <c r="H130" s="109" t="s">
        <v>149</v>
      </c>
      <c r="I130" s="109" t="s">
        <v>150</v>
      </c>
      <c r="J130" s="109" t="s">
        <v>126</v>
      </c>
      <c r="K130" s="110" t="s">
        <v>151</v>
      </c>
      <c r="L130" s="107"/>
      <c r="M130" s="58" t="s">
        <v>1</v>
      </c>
      <c r="N130" s="59" t="s">
        <v>40</v>
      </c>
      <c r="O130" s="59" t="s">
        <v>152</v>
      </c>
      <c r="P130" s="59" t="s">
        <v>153</v>
      </c>
      <c r="Q130" s="59" t="s">
        <v>154</v>
      </c>
      <c r="R130" s="59" t="s">
        <v>155</v>
      </c>
      <c r="S130" s="59" t="s">
        <v>156</v>
      </c>
      <c r="T130" s="60" t="s">
        <v>157</v>
      </c>
    </row>
    <row r="131" spans="2:65" s="1" customFormat="1" ht="22.9" customHeight="1">
      <c r="B131" s="31"/>
      <c r="C131" s="63" t="s">
        <v>158</v>
      </c>
      <c r="J131" s="111">
        <f>BK131</f>
        <v>0</v>
      </c>
      <c r="L131" s="31"/>
      <c r="M131" s="61"/>
      <c r="N131" s="52"/>
      <c r="O131" s="52"/>
      <c r="P131" s="112">
        <f>P132</f>
        <v>0</v>
      </c>
      <c r="Q131" s="52"/>
      <c r="R131" s="112">
        <f>R132</f>
        <v>429.75369780000005</v>
      </c>
      <c r="S131" s="52"/>
      <c r="T131" s="113">
        <f>T132</f>
        <v>472.51500000000004</v>
      </c>
      <c r="AT131" s="16" t="s">
        <v>75</v>
      </c>
      <c r="AU131" s="16" t="s">
        <v>128</v>
      </c>
      <c r="BK131" s="114">
        <f>BK132</f>
        <v>0</v>
      </c>
    </row>
    <row r="132" spans="2:65" s="11" customFormat="1" ht="25.9" customHeight="1">
      <c r="B132" s="115"/>
      <c r="D132" s="116" t="s">
        <v>75</v>
      </c>
      <c r="E132" s="117" t="s">
        <v>159</v>
      </c>
      <c r="F132" s="117" t="s">
        <v>160</v>
      </c>
      <c r="I132" s="118"/>
      <c r="J132" s="119">
        <f>BK132</f>
        <v>0</v>
      </c>
      <c r="L132" s="115"/>
      <c r="M132" s="120"/>
      <c r="P132" s="121">
        <f>P133+P166+P222+P412</f>
        <v>0</v>
      </c>
      <c r="R132" s="121">
        <f>R133+R166+R222+R412</f>
        <v>429.75369780000005</v>
      </c>
      <c r="T132" s="122">
        <f>T133+T166+T222+T412</f>
        <v>472.51500000000004</v>
      </c>
      <c r="AR132" s="116" t="s">
        <v>81</v>
      </c>
      <c r="AT132" s="123" t="s">
        <v>75</v>
      </c>
      <c r="AU132" s="123" t="s">
        <v>76</v>
      </c>
      <c r="AY132" s="116" t="s">
        <v>161</v>
      </c>
      <c r="BK132" s="124">
        <f>BK133+BK166+BK222+BK412</f>
        <v>0</v>
      </c>
    </row>
    <row r="133" spans="2:65" s="11" customFormat="1" ht="22.9" customHeight="1">
      <c r="B133" s="115"/>
      <c r="D133" s="116" t="s">
        <v>75</v>
      </c>
      <c r="E133" s="125" t="s">
        <v>162</v>
      </c>
      <c r="F133" s="125" t="s">
        <v>163</v>
      </c>
      <c r="I133" s="118"/>
      <c r="J133" s="126">
        <f>BK133</f>
        <v>0</v>
      </c>
      <c r="L133" s="115"/>
      <c r="M133" s="120"/>
      <c r="P133" s="121">
        <f>P134+SUM(P135:P152)</f>
        <v>0</v>
      </c>
      <c r="R133" s="121">
        <f>R134+SUM(R135:R152)</f>
        <v>0</v>
      </c>
      <c r="T133" s="122">
        <f>T134+SUM(T135:T152)</f>
        <v>472.51500000000004</v>
      </c>
      <c r="AR133" s="116" t="s">
        <v>81</v>
      </c>
      <c r="AT133" s="123" t="s">
        <v>75</v>
      </c>
      <c r="AU133" s="123" t="s">
        <v>81</v>
      </c>
      <c r="AY133" s="116" t="s">
        <v>161</v>
      </c>
      <c r="BK133" s="124">
        <f>BK134+SUM(BK135:BK152)</f>
        <v>0</v>
      </c>
    </row>
    <row r="134" spans="2:65" s="1" customFormat="1" ht="16.5" customHeight="1">
      <c r="B134" s="31"/>
      <c r="C134" s="127" t="s">
        <v>81</v>
      </c>
      <c r="D134" s="127" t="s">
        <v>164</v>
      </c>
      <c r="E134" s="128" t="s">
        <v>165</v>
      </c>
      <c r="F134" s="129" t="s">
        <v>166</v>
      </c>
      <c r="G134" s="130" t="s">
        <v>95</v>
      </c>
      <c r="H134" s="131">
        <v>585</v>
      </c>
      <c r="I134" s="132"/>
      <c r="J134" s="133">
        <f>ROUND(I134*H134,2)</f>
        <v>0</v>
      </c>
      <c r="K134" s="129" t="s">
        <v>167</v>
      </c>
      <c r="L134" s="31"/>
      <c r="M134" s="134" t="s">
        <v>1</v>
      </c>
      <c r="N134" s="135" t="s">
        <v>41</v>
      </c>
      <c r="P134" s="136">
        <f>O134*H134</f>
        <v>0</v>
      </c>
      <c r="Q134" s="136">
        <v>0</v>
      </c>
      <c r="R134" s="136">
        <f>Q134*H134</f>
        <v>0</v>
      </c>
      <c r="S134" s="136">
        <v>9.8000000000000004E-2</v>
      </c>
      <c r="T134" s="137">
        <f>S134*H134</f>
        <v>57.330000000000005</v>
      </c>
      <c r="AR134" s="138" t="s">
        <v>114</v>
      </c>
      <c r="AT134" s="138" t="s">
        <v>164</v>
      </c>
      <c r="AU134" s="138" t="s">
        <v>86</v>
      </c>
      <c r="AY134" s="16" t="s">
        <v>161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81</v>
      </c>
      <c r="BK134" s="139">
        <f>ROUND(I134*H134,2)</f>
        <v>0</v>
      </c>
      <c r="BL134" s="16" t="s">
        <v>114</v>
      </c>
      <c r="BM134" s="138" t="s">
        <v>168</v>
      </c>
    </row>
    <row r="135" spans="2:65" s="12" customFormat="1" ht="11.25">
      <c r="B135" s="140"/>
      <c r="D135" s="141" t="s">
        <v>169</v>
      </c>
      <c r="E135" s="142" t="s">
        <v>1</v>
      </c>
      <c r="F135" s="143" t="s">
        <v>170</v>
      </c>
      <c r="H135" s="144">
        <v>188</v>
      </c>
      <c r="I135" s="145"/>
      <c r="L135" s="140"/>
      <c r="M135" s="146"/>
      <c r="T135" s="147"/>
      <c r="AT135" s="142" t="s">
        <v>169</v>
      </c>
      <c r="AU135" s="142" t="s">
        <v>86</v>
      </c>
      <c r="AV135" s="12" t="s">
        <v>86</v>
      </c>
      <c r="AW135" s="12" t="s">
        <v>32</v>
      </c>
      <c r="AX135" s="12" t="s">
        <v>76</v>
      </c>
      <c r="AY135" s="142" t="s">
        <v>161</v>
      </c>
    </row>
    <row r="136" spans="2:65" s="12" customFormat="1" ht="11.25">
      <c r="B136" s="140"/>
      <c r="D136" s="141" t="s">
        <v>169</v>
      </c>
      <c r="E136" s="142" t="s">
        <v>1</v>
      </c>
      <c r="F136" s="143" t="s">
        <v>171</v>
      </c>
      <c r="H136" s="144">
        <v>144</v>
      </c>
      <c r="I136" s="145"/>
      <c r="L136" s="140"/>
      <c r="M136" s="146"/>
      <c r="T136" s="147"/>
      <c r="AT136" s="142" t="s">
        <v>169</v>
      </c>
      <c r="AU136" s="142" t="s">
        <v>86</v>
      </c>
      <c r="AV136" s="12" t="s">
        <v>86</v>
      </c>
      <c r="AW136" s="12" t="s">
        <v>32</v>
      </c>
      <c r="AX136" s="12" t="s">
        <v>76</v>
      </c>
      <c r="AY136" s="142" t="s">
        <v>161</v>
      </c>
    </row>
    <row r="137" spans="2:65" s="12" customFormat="1" ht="11.25">
      <c r="B137" s="140"/>
      <c r="D137" s="141" t="s">
        <v>169</v>
      </c>
      <c r="E137" s="142" t="s">
        <v>1</v>
      </c>
      <c r="F137" s="143" t="s">
        <v>172</v>
      </c>
      <c r="H137" s="144">
        <v>110</v>
      </c>
      <c r="I137" s="145"/>
      <c r="L137" s="140"/>
      <c r="M137" s="146"/>
      <c r="T137" s="147"/>
      <c r="AT137" s="142" t="s">
        <v>169</v>
      </c>
      <c r="AU137" s="142" t="s">
        <v>86</v>
      </c>
      <c r="AV137" s="12" t="s">
        <v>86</v>
      </c>
      <c r="AW137" s="12" t="s">
        <v>32</v>
      </c>
      <c r="AX137" s="12" t="s">
        <v>76</v>
      </c>
      <c r="AY137" s="142" t="s">
        <v>161</v>
      </c>
    </row>
    <row r="138" spans="2:65" s="12" customFormat="1" ht="11.25">
      <c r="B138" s="140"/>
      <c r="D138" s="141" t="s">
        <v>169</v>
      </c>
      <c r="E138" s="142" t="s">
        <v>1</v>
      </c>
      <c r="F138" s="143" t="s">
        <v>173</v>
      </c>
      <c r="H138" s="144">
        <v>143</v>
      </c>
      <c r="I138" s="145"/>
      <c r="L138" s="140"/>
      <c r="M138" s="146"/>
      <c r="T138" s="147"/>
      <c r="AT138" s="142" t="s">
        <v>169</v>
      </c>
      <c r="AU138" s="142" t="s">
        <v>86</v>
      </c>
      <c r="AV138" s="12" t="s">
        <v>86</v>
      </c>
      <c r="AW138" s="12" t="s">
        <v>32</v>
      </c>
      <c r="AX138" s="12" t="s">
        <v>76</v>
      </c>
      <c r="AY138" s="142" t="s">
        <v>161</v>
      </c>
    </row>
    <row r="139" spans="2:65" s="13" customFormat="1" ht="11.25">
      <c r="B139" s="148"/>
      <c r="D139" s="141" t="s">
        <v>169</v>
      </c>
      <c r="E139" s="149" t="s">
        <v>1</v>
      </c>
      <c r="F139" s="150" t="s">
        <v>174</v>
      </c>
      <c r="H139" s="151">
        <v>585</v>
      </c>
      <c r="I139" s="152"/>
      <c r="L139" s="148"/>
      <c r="M139" s="153"/>
      <c r="T139" s="154"/>
      <c r="AT139" s="149" t="s">
        <v>169</v>
      </c>
      <c r="AU139" s="149" t="s">
        <v>86</v>
      </c>
      <c r="AV139" s="13" t="s">
        <v>114</v>
      </c>
      <c r="AW139" s="13" t="s">
        <v>32</v>
      </c>
      <c r="AX139" s="13" t="s">
        <v>81</v>
      </c>
      <c r="AY139" s="149" t="s">
        <v>161</v>
      </c>
    </row>
    <row r="140" spans="2:65" s="1" customFormat="1" ht="16.5" customHeight="1">
      <c r="B140" s="31"/>
      <c r="C140" s="127" t="s">
        <v>86</v>
      </c>
      <c r="D140" s="127" t="s">
        <v>164</v>
      </c>
      <c r="E140" s="128" t="s">
        <v>175</v>
      </c>
      <c r="F140" s="129" t="s">
        <v>176</v>
      </c>
      <c r="G140" s="130" t="s">
        <v>95</v>
      </c>
      <c r="H140" s="131">
        <v>585</v>
      </c>
      <c r="I140" s="132"/>
      <c r="J140" s="133">
        <f>ROUND(I140*H140,2)</f>
        <v>0</v>
      </c>
      <c r="K140" s="129" t="s">
        <v>167</v>
      </c>
      <c r="L140" s="31"/>
      <c r="M140" s="134" t="s">
        <v>1</v>
      </c>
      <c r="N140" s="135" t="s">
        <v>41</v>
      </c>
      <c r="P140" s="136">
        <f>O140*H140</f>
        <v>0</v>
      </c>
      <c r="Q140" s="136">
        <v>0</v>
      </c>
      <c r="R140" s="136">
        <f>Q140*H140</f>
        <v>0</v>
      </c>
      <c r="S140" s="136">
        <v>0.32500000000000001</v>
      </c>
      <c r="T140" s="137">
        <f>S140*H140</f>
        <v>190.125</v>
      </c>
      <c r="AR140" s="138" t="s">
        <v>114</v>
      </c>
      <c r="AT140" s="138" t="s">
        <v>164</v>
      </c>
      <c r="AU140" s="138" t="s">
        <v>86</v>
      </c>
      <c r="AY140" s="16" t="s">
        <v>161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81</v>
      </c>
      <c r="BK140" s="139">
        <f>ROUND(I140*H140,2)</f>
        <v>0</v>
      </c>
      <c r="BL140" s="16" t="s">
        <v>114</v>
      </c>
      <c r="BM140" s="138" t="s">
        <v>177</v>
      </c>
    </row>
    <row r="141" spans="2:65" s="1" customFormat="1" ht="16.5" customHeight="1">
      <c r="B141" s="31"/>
      <c r="C141" s="127" t="s">
        <v>91</v>
      </c>
      <c r="D141" s="127" t="s">
        <v>164</v>
      </c>
      <c r="E141" s="128" t="s">
        <v>178</v>
      </c>
      <c r="F141" s="129" t="s">
        <v>179</v>
      </c>
      <c r="G141" s="130" t="s">
        <v>95</v>
      </c>
      <c r="H141" s="131">
        <v>585</v>
      </c>
      <c r="I141" s="132"/>
      <c r="J141" s="133">
        <f>ROUND(I141*H141,2)</f>
        <v>0</v>
      </c>
      <c r="K141" s="129" t="s">
        <v>167</v>
      </c>
      <c r="L141" s="31"/>
      <c r="M141" s="134" t="s">
        <v>1</v>
      </c>
      <c r="N141" s="135" t="s">
        <v>41</v>
      </c>
      <c r="P141" s="136">
        <f>O141*H141</f>
        <v>0</v>
      </c>
      <c r="Q141" s="136">
        <v>0</v>
      </c>
      <c r="R141" s="136">
        <f>Q141*H141</f>
        <v>0</v>
      </c>
      <c r="S141" s="136">
        <v>0.28999999999999998</v>
      </c>
      <c r="T141" s="137">
        <f>S141*H141</f>
        <v>169.64999999999998</v>
      </c>
      <c r="AR141" s="138" t="s">
        <v>114</v>
      </c>
      <c r="AT141" s="138" t="s">
        <v>164</v>
      </c>
      <c r="AU141" s="138" t="s">
        <v>86</v>
      </c>
      <c r="AY141" s="16" t="s">
        <v>161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81</v>
      </c>
      <c r="BK141" s="139">
        <f>ROUND(I141*H141,2)</f>
        <v>0</v>
      </c>
      <c r="BL141" s="16" t="s">
        <v>114</v>
      </c>
      <c r="BM141" s="138" t="s">
        <v>180</v>
      </c>
    </row>
    <row r="142" spans="2:65" s="1" customFormat="1" ht="16.5" customHeight="1">
      <c r="B142" s="31"/>
      <c r="C142" s="127" t="s">
        <v>114</v>
      </c>
      <c r="D142" s="127" t="s">
        <v>164</v>
      </c>
      <c r="E142" s="128" t="s">
        <v>181</v>
      </c>
      <c r="F142" s="129" t="s">
        <v>182</v>
      </c>
      <c r="G142" s="130" t="s">
        <v>183</v>
      </c>
      <c r="H142" s="131">
        <v>2</v>
      </c>
      <c r="I142" s="132"/>
      <c r="J142" s="133">
        <f>ROUND(I142*H142,2)</f>
        <v>0</v>
      </c>
      <c r="K142" s="129" t="s">
        <v>167</v>
      </c>
      <c r="L142" s="31"/>
      <c r="M142" s="134" t="s">
        <v>1</v>
      </c>
      <c r="N142" s="135" t="s">
        <v>41</v>
      </c>
      <c r="P142" s="136">
        <f>O142*H142</f>
        <v>0</v>
      </c>
      <c r="Q142" s="136">
        <v>0</v>
      </c>
      <c r="R142" s="136">
        <f>Q142*H142</f>
        <v>0</v>
      </c>
      <c r="S142" s="136">
        <v>0.14399999999999999</v>
      </c>
      <c r="T142" s="137">
        <f>S142*H142</f>
        <v>0.28799999999999998</v>
      </c>
      <c r="AR142" s="138" t="s">
        <v>114</v>
      </c>
      <c r="AT142" s="138" t="s">
        <v>164</v>
      </c>
      <c r="AU142" s="138" t="s">
        <v>86</v>
      </c>
      <c r="AY142" s="16" t="s">
        <v>161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81</v>
      </c>
      <c r="BK142" s="139">
        <f>ROUND(I142*H142,2)</f>
        <v>0</v>
      </c>
      <c r="BL142" s="16" t="s">
        <v>114</v>
      </c>
      <c r="BM142" s="138" t="s">
        <v>184</v>
      </c>
    </row>
    <row r="143" spans="2:65" s="12" customFormat="1" ht="11.25">
      <c r="B143" s="140"/>
      <c r="D143" s="141" t="s">
        <v>169</v>
      </c>
      <c r="E143" s="142" t="s">
        <v>1</v>
      </c>
      <c r="F143" s="143" t="s">
        <v>185</v>
      </c>
      <c r="H143" s="144">
        <v>2</v>
      </c>
      <c r="I143" s="145"/>
      <c r="L143" s="140"/>
      <c r="M143" s="146"/>
      <c r="T143" s="147"/>
      <c r="AT143" s="142" t="s">
        <v>169</v>
      </c>
      <c r="AU143" s="142" t="s">
        <v>86</v>
      </c>
      <c r="AV143" s="12" t="s">
        <v>86</v>
      </c>
      <c r="AW143" s="12" t="s">
        <v>32</v>
      </c>
      <c r="AX143" s="12" t="s">
        <v>81</v>
      </c>
      <c r="AY143" s="142" t="s">
        <v>161</v>
      </c>
    </row>
    <row r="144" spans="2:65" s="1" customFormat="1" ht="16.5" customHeight="1">
      <c r="B144" s="31"/>
      <c r="C144" s="127" t="s">
        <v>186</v>
      </c>
      <c r="D144" s="127" t="s">
        <v>164</v>
      </c>
      <c r="E144" s="128" t="s">
        <v>187</v>
      </c>
      <c r="F144" s="129" t="s">
        <v>188</v>
      </c>
      <c r="G144" s="130" t="s">
        <v>95</v>
      </c>
      <c r="H144" s="131">
        <v>2.7</v>
      </c>
      <c r="I144" s="132"/>
      <c r="J144" s="133">
        <f>ROUND(I144*H144,2)</f>
        <v>0</v>
      </c>
      <c r="K144" s="129" t="s">
        <v>167</v>
      </c>
      <c r="L144" s="31"/>
      <c r="M144" s="134" t="s">
        <v>1</v>
      </c>
      <c r="N144" s="135" t="s">
        <v>41</v>
      </c>
      <c r="P144" s="136">
        <f>O144*H144</f>
        <v>0</v>
      </c>
      <c r="Q144" s="136">
        <v>0</v>
      </c>
      <c r="R144" s="136">
        <f>Q144*H144</f>
        <v>0</v>
      </c>
      <c r="S144" s="136">
        <v>0.63</v>
      </c>
      <c r="T144" s="137">
        <f>S144*H144</f>
        <v>1.7010000000000001</v>
      </c>
      <c r="AR144" s="138" t="s">
        <v>114</v>
      </c>
      <c r="AT144" s="138" t="s">
        <v>164</v>
      </c>
      <c r="AU144" s="138" t="s">
        <v>86</v>
      </c>
      <c r="AY144" s="16" t="s">
        <v>161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81</v>
      </c>
      <c r="BK144" s="139">
        <f>ROUND(I144*H144,2)</f>
        <v>0</v>
      </c>
      <c r="BL144" s="16" t="s">
        <v>114</v>
      </c>
      <c r="BM144" s="138" t="s">
        <v>189</v>
      </c>
    </row>
    <row r="145" spans="2:65" s="12" customFormat="1" ht="11.25">
      <c r="B145" s="140"/>
      <c r="D145" s="141" t="s">
        <v>169</v>
      </c>
      <c r="E145" s="142" t="s">
        <v>1</v>
      </c>
      <c r="F145" s="143" t="s">
        <v>190</v>
      </c>
      <c r="H145" s="144">
        <v>2.7</v>
      </c>
      <c r="I145" s="145"/>
      <c r="L145" s="140"/>
      <c r="M145" s="146"/>
      <c r="T145" s="147"/>
      <c r="AT145" s="142" t="s">
        <v>169</v>
      </c>
      <c r="AU145" s="142" t="s">
        <v>86</v>
      </c>
      <c r="AV145" s="12" t="s">
        <v>86</v>
      </c>
      <c r="AW145" s="12" t="s">
        <v>32</v>
      </c>
      <c r="AX145" s="12" t="s">
        <v>81</v>
      </c>
      <c r="AY145" s="142" t="s">
        <v>161</v>
      </c>
    </row>
    <row r="146" spans="2:65" s="1" customFormat="1" ht="16.5" customHeight="1">
      <c r="B146" s="31"/>
      <c r="C146" s="127" t="s">
        <v>85</v>
      </c>
      <c r="D146" s="127" t="s">
        <v>164</v>
      </c>
      <c r="E146" s="128" t="s">
        <v>191</v>
      </c>
      <c r="F146" s="129" t="s">
        <v>192</v>
      </c>
      <c r="G146" s="130" t="s">
        <v>95</v>
      </c>
      <c r="H146" s="131">
        <v>2.7</v>
      </c>
      <c r="I146" s="132"/>
      <c r="J146" s="133">
        <f>ROUND(I146*H146,2)</f>
        <v>0</v>
      </c>
      <c r="K146" s="129" t="s">
        <v>167</v>
      </c>
      <c r="L146" s="31"/>
      <c r="M146" s="134" t="s">
        <v>1</v>
      </c>
      <c r="N146" s="135" t="s">
        <v>41</v>
      </c>
      <c r="P146" s="136">
        <f>O146*H146</f>
        <v>0</v>
      </c>
      <c r="Q146" s="136">
        <v>0</v>
      </c>
      <c r="R146" s="136">
        <f>Q146*H146</f>
        <v>0</v>
      </c>
      <c r="S146" s="136">
        <v>0.28999999999999998</v>
      </c>
      <c r="T146" s="137">
        <f>S146*H146</f>
        <v>0.78300000000000003</v>
      </c>
      <c r="AR146" s="138" t="s">
        <v>114</v>
      </c>
      <c r="AT146" s="138" t="s">
        <v>164</v>
      </c>
      <c r="AU146" s="138" t="s">
        <v>86</v>
      </c>
      <c r="AY146" s="16" t="s">
        <v>161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81</v>
      </c>
      <c r="BK146" s="139">
        <f>ROUND(I146*H146,2)</f>
        <v>0</v>
      </c>
      <c r="BL146" s="16" t="s">
        <v>114</v>
      </c>
      <c r="BM146" s="138" t="s">
        <v>193</v>
      </c>
    </row>
    <row r="147" spans="2:65" s="1" customFormat="1" ht="16.5" customHeight="1">
      <c r="B147" s="31"/>
      <c r="C147" s="127" t="s">
        <v>194</v>
      </c>
      <c r="D147" s="127" t="s">
        <v>164</v>
      </c>
      <c r="E147" s="128" t="s">
        <v>195</v>
      </c>
      <c r="F147" s="129" t="s">
        <v>196</v>
      </c>
      <c r="G147" s="130" t="s">
        <v>197</v>
      </c>
      <c r="H147" s="131">
        <v>9</v>
      </c>
      <c r="I147" s="132"/>
      <c r="J147" s="133">
        <f>ROUND(I147*H147,2)</f>
        <v>0</v>
      </c>
      <c r="K147" s="129" t="s">
        <v>167</v>
      </c>
      <c r="L147" s="31"/>
      <c r="M147" s="134" t="s">
        <v>1</v>
      </c>
      <c r="N147" s="135" t="s">
        <v>41</v>
      </c>
      <c r="P147" s="136">
        <f>O147*H147</f>
        <v>0</v>
      </c>
      <c r="Q147" s="136">
        <v>0</v>
      </c>
      <c r="R147" s="136">
        <f>Q147*H147</f>
        <v>0</v>
      </c>
      <c r="S147" s="136">
        <v>0.48199999999999998</v>
      </c>
      <c r="T147" s="137">
        <f>S147*H147</f>
        <v>4.3380000000000001</v>
      </c>
      <c r="AR147" s="138" t="s">
        <v>114</v>
      </c>
      <c r="AT147" s="138" t="s">
        <v>164</v>
      </c>
      <c r="AU147" s="138" t="s">
        <v>86</v>
      </c>
      <c r="AY147" s="16" t="s">
        <v>161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81</v>
      </c>
      <c r="BK147" s="139">
        <f>ROUND(I147*H147,2)</f>
        <v>0</v>
      </c>
      <c r="BL147" s="16" t="s">
        <v>114</v>
      </c>
      <c r="BM147" s="138" t="s">
        <v>198</v>
      </c>
    </row>
    <row r="148" spans="2:65" s="1" customFormat="1" ht="16.5" customHeight="1">
      <c r="B148" s="31"/>
      <c r="C148" s="127" t="s">
        <v>199</v>
      </c>
      <c r="D148" s="127" t="s">
        <v>164</v>
      </c>
      <c r="E148" s="128" t="s">
        <v>200</v>
      </c>
      <c r="F148" s="129" t="s">
        <v>201</v>
      </c>
      <c r="G148" s="130" t="s">
        <v>183</v>
      </c>
      <c r="H148" s="131">
        <v>210</v>
      </c>
      <c r="I148" s="132"/>
      <c r="J148" s="133">
        <f>ROUND(I148*H148,2)</f>
        <v>0</v>
      </c>
      <c r="K148" s="129" t="s">
        <v>167</v>
      </c>
      <c r="L148" s="31"/>
      <c r="M148" s="134" t="s">
        <v>1</v>
      </c>
      <c r="N148" s="135" t="s">
        <v>41</v>
      </c>
      <c r="P148" s="136">
        <f>O148*H148</f>
        <v>0</v>
      </c>
      <c r="Q148" s="136">
        <v>0</v>
      </c>
      <c r="R148" s="136">
        <f>Q148*H148</f>
        <v>0</v>
      </c>
      <c r="S148" s="136">
        <v>0.23</v>
      </c>
      <c r="T148" s="137">
        <f>S148*H148</f>
        <v>48.300000000000004</v>
      </c>
      <c r="AR148" s="138" t="s">
        <v>114</v>
      </c>
      <c r="AT148" s="138" t="s">
        <v>164</v>
      </c>
      <c r="AU148" s="138" t="s">
        <v>86</v>
      </c>
      <c r="AY148" s="16" t="s">
        <v>161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81</v>
      </c>
      <c r="BK148" s="139">
        <f>ROUND(I148*H148,2)</f>
        <v>0</v>
      </c>
      <c r="BL148" s="16" t="s">
        <v>114</v>
      </c>
      <c r="BM148" s="138" t="s">
        <v>202</v>
      </c>
    </row>
    <row r="149" spans="2:65" s="12" customFormat="1" ht="11.25">
      <c r="B149" s="140"/>
      <c r="D149" s="141" t="s">
        <v>169</v>
      </c>
      <c r="E149" s="142" t="s">
        <v>1</v>
      </c>
      <c r="F149" s="143" t="s">
        <v>203</v>
      </c>
      <c r="H149" s="144">
        <v>210</v>
      </c>
      <c r="I149" s="145"/>
      <c r="L149" s="140"/>
      <c r="M149" s="146"/>
      <c r="T149" s="147"/>
      <c r="AT149" s="142" t="s">
        <v>169</v>
      </c>
      <c r="AU149" s="142" t="s">
        <v>86</v>
      </c>
      <c r="AV149" s="12" t="s">
        <v>86</v>
      </c>
      <c r="AW149" s="12" t="s">
        <v>32</v>
      </c>
      <c r="AX149" s="12" t="s">
        <v>81</v>
      </c>
      <c r="AY149" s="142" t="s">
        <v>161</v>
      </c>
    </row>
    <row r="150" spans="2:65" s="1" customFormat="1" ht="24.2" customHeight="1">
      <c r="B150" s="31"/>
      <c r="C150" s="127" t="s">
        <v>162</v>
      </c>
      <c r="D150" s="127" t="s">
        <v>164</v>
      </c>
      <c r="E150" s="128" t="s">
        <v>204</v>
      </c>
      <c r="F150" s="129" t="s">
        <v>205</v>
      </c>
      <c r="G150" s="130" t="s">
        <v>95</v>
      </c>
      <c r="H150" s="131">
        <v>20</v>
      </c>
      <c r="I150" s="132"/>
      <c r="J150" s="133">
        <f>ROUND(I150*H150,2)</f>
        <v>0</v>
      </c>
      <c r="K150" s="129" t="s">
        <v>167</v>
      </c>
      <c r="L150" s="31"/>
      <c r="M150" s="134" t="s">
        <v>1</v>
      </c>
      <c r="N150" s="135" t="s">
        <v>41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114</v>
      </c>
      <c r="AT150" s="138" t="s">
        <v>164</v>
      </c>
      <c r="AU150" s="138" t="s">
        <v>86</v>
      </c>
      <c r="AY150" s="16" t="s">
        <v>161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81</v>
      </c>
      <c r="BK150" s="139">
        <f>ROUND(I150*H150,2)</f>
        <v>0</v>
      </c>
      <c r="BL150" s="16" t="s">
        <v>114</v>
      </c>
      <c r="BM150" s="138" t="s">
        <v>206</v>
      </c>
    </row>
    <row r="151" spans="2:65" s="12" customFormat="1" ht="11.25">
      <c r="B151" s="140"/>
      <c r="D151" s="141" t="s">
        <v>169</v>
      </c>
      <c r="E151" s="142" t="s">
        <v>1</v>
      </c>
      <c r="F151" s="143" t="s">
        <v>207</v>
      </c>
      <c r="H151" s="144">
        <v>20</v>
      </c>
      <c r="I151" s="145"/>
      <c r="L151" s="140"/>
      <c r="M151" s="146"/>
      <c r="T151" s="147"/>
      <c r="AT151" s="142" t="s">
        <v>169</v>
      </c>
      <c r="AU151" s="142" t="s">
        <v>86</v>
      </c>
      <c r="AV151" s="12" t="s">
        <v>86</v>
      </c>
      <c r="AW151" s="12" t="s">
        <v>32</v>
      </c>
      <c r="AX151" s="12" t="s">
        <v>81</v>
      </c>
      <c r="AY151" s="142" t="s">
        <v>161</v>
      </c>
    </row>
    <row r="152" spans="2:65" s="11" customFormat="1" ht="20.85" customHeight="1">
      <c r="B152" s="115"/>
      <c r="D152" s="116" t="s">
        <v>75</v>
      </c>
      <c r="E152" s="125" t="s">
        <v>208</v>
      </c>
      <c r="F152" s="125" t="s">
        <v>209</v>
      </c>
      <c r="I152" s="118"/>
      <c r="J152" s="126">
        <f>BK152</f>
        <v>0</v>
      </c>
      <c r="L152" s="115"/>
      <c r="M152" s="120"/>
      <c r="P152" s="121">
        <f>SUM(P153:P165)</f>
        <v>0</v>
      </c>
      <c r="R152" s="121">
        <f>SUM(R153:R165)</f>
        <v>0</v>
      </c>
      <c r="T152" s="122">
        <f>SUM(T153:T165)</f>
        <v>0</v>
      </c>
      <c r="AR152" s="116" t="s">
        <v>81</v>
      </c>
      <c r="AT152" s="123" t="s">
        <v>75</v>
      </c>
      <c r="AU152" s="123" t="s">
        <v>86</v>
      </c>
      <c r="AY152" s="116" t="s">
        <v>161</v>
      </c>
      <c r="BK152" s="124">
        <f>SUM(BK153:BK165)</f>
        <v>0</v>
      </c>
    </row>
    <row r="153" spans="2:65" s="1" customFormat="1" ht="16.5" customHeight="1">
      <c r="B153" s="31"/>
      <c r="C153" s="127" t="s">
        <v>210</v>
      </c>
      <c r="D153" s="127" t="s">
        <v>164</v>
      </c>
      <c r="E153" s="128" t="s">
        <v>211</v>
      </c>
      <c r="F153" s="129" t="s">
        <v>212</v>
      </c>
      <c r="G153" s="130" t="s">
        <v>213</v>
      </c>
      <c r="H153" s="131">
        <v>468.17700000000002</v>
      </c>
      <c r="I153" s="132"/>
      <c r="J153" s="133">
        <f t="shared" ref="J153:J165" si="0">ROUND(I153*H153,2)</f>
        <v>0</v>
      </c>
      <c r="K153" s="129" t="s">
        <v>167</v>
      </c>
      <c r="L153" s="31"/>
      <c r="M153" s="134" t="s">
        <v>1</v>
      </c>
      <c r="N153" s="135" t="s">
        <v>41</v>
      </c>
      <c r="P153" s="136">
        <f t="shared" ref="P153:P165" si="1">O153*H153</f>
        <v>0</v>
      </c>
      <c r="Q153" s="136">
        <v>0</v>
      </c>
      <c r="R153" s="136">
        <f t="shared" ref="R153:R165" si="2">Q153*H153</f>
        <v>0</v>
      </c>
      <c r="S153" s="136">
        <v>0</v>
      </c>
      <c r="T153" s="137">
        <f t="shared" ref="T153:T165" si="3">S153*H153</f>
        <v>0</v>
      </c>
      <c r="AR153" s="138" t="s">
        <v>114</v>
      </c>
      <c r="AT153" s="138" t="s">
        <v>164</v>
      </c>
      <c r="AU153" s="138" t="s">
        <v>91</v>
      </c>
      <c r="AY153" s="16" t="s">
        <v>161</v>
      </c>
      <c r="BE153" s="139">
        <f t="shared" ref="BE153:BE165" si="4">IF(N153="základní",J153,0)</f>
        <v>0</v>
      </c>
      <c r="BF153" s="139">
        <f t="shared" ref="BF153:BF165" si="5">IF(N153="snížená",J153,0)</f>
        <v>0</v>
      </c>
      <c r="BG153" s="139">
        <f t="shared" ref="BG153:BG165" si="6">IF(N153="zákl. přenesená",J153,0)</f>
        <v>0</v>
      </c>
      <c r="BH153" s="139">
        <f t="shared" ref="BH153:BH165" si="7">IF(N153="sníž. přenesená",J153,0)</f>
        <v>0</v>
      </c>
      <c r="BI153" s="139">
        <f t="shared" ref="BI153:BI165" si="8">IF(N153="nulová",J153,0)</f>
        <v>0</v>
      </c>
      <c r="BJ153" s="16" t="s">
        <v>81</v>
      </c>
      <c r="BK153" s="139">
        <f t="shared" ref="BK153:BK165" si="9">ROUND(I153*H153,2)</f>
        <v>0</v>
      </c>
      <c r="BL153" s="16" t="s">
        <v>114</v>
      </c>
      <c r="BM153" s="138" t="s">
        <v>214</v>
      </c>
    </row>
    <row r="154" spans="2:65" s="1" customFormat="1" ht="16.5" customHeight="1">
      <c r="B154" s="31"/>
      <c r="C154" s="127" t="s">
        <v>105</v>
      </c>
      <c r="D154" s="127" t="s">
        <v>164</v>
      </c>
      <c r="E154" s="128" t="s">
        <v>215</v>
      </c>
      <c r="F154" s="129" t="s">
        <v>216</v>
      </c>
      <c r="G154" s="130" t="s">
        <v>213</v>
      </c>
      <c r="H154" s="131">
        <v>170.43299999999999</v>
      </c>
      <c r="I154" s="132"/>
      <c r="J154" s="133">
        <f t="shared" si="0"/>
        <v>0</v>
      </c>
      <c r="K154" s="129" t="s">
        <v>167</v>
      </c>
      <c r="L154" s="31"/>
      <c r="M154" s="134" t="s">
        <v>1</v>
      </c>
      <c r="N154" s="135" t="s">
        <v>41</v>
      </c>
      <c r="P154" s="136">
        <f t="shared" si="1"/>
        <v>0</v>
      </c>
      <c r="Q154" s="136">
        <v>0</v>
      </c>
      <c r="R154" s="136">
        <f t="shared" si="2"/>
        <v>0</v>
      </c>
      <c r="S154" s="136">
        <v>0</v>
      </c>
      <c r="T154" s="137">
        <f t="shared" si="3"/>
        <v>0</v>
      </c>
      <c r="AR154" s="138" t="s">
        <v>114</v>
      </c>
      <c r="AT154" s="138" t="s">
        <v>164</v>
      </c>
      <c r="AU154" s="138" t="s">
        <v>91</v>
      </c>
      <c r="AY154" s="16" t="s">
        <v>161</v>
      </c>
      <c r="BE154" s="139">
        <f t="shared" si="4"/>
        <v>0</v>
      </c>
      <c r="BF154" s="139">
        <f t="shared" si="5"/>
        <v>0</v>
      </c>
      <c r="BG154" s="139">
        <f t="shared" si="6"/>
        <v>0</v>
      </c>
      <c r="BH154" s="139">
        <f t="shared" si="7"/>
        <v>0</v>
      </c>
      <c r="BI154" s="139">
        <f t="shared" si="8"/>
        <v>0</v>
      </c>
      <c r="BJ154" s="16" t="s">
        <v>81</v>
      </c>
      <c r="BK154" s="139">
        <f t="shared" si="9"/>
        <v>0</v>
      </c>
      <c r="BL154" s="16" t="s">
        <v>114</v>
      </c>
      <c r="BM154" s="138" t="s">
        <v>217</v>
      </c>
    </row>
    <row r="155" spans="2:65" s="1" customFormat="1" ht="16.5" customHeight="1">
      <c r="B155" s="31"/>
      <c r="C155" s="127" t="s">
        <v>218</v>
      </c>
      <c r="D155" s="127" t="s">
        <v>164</v>
      </c>
      <c r="E155" s="128" t="s">
        <v>219</v>
      </c>
      <c r="F155" s="129" t="s">
        <v>220</v>
      </c>
      <c r="G155" s="130" t="s">
        <v>213</v>
      </c>
      <c r="H155" s="131">
        <v>170.43299999999999</v>
      </c>
      <c r="I155" s="132"/>
      <c r="J155" s="133">
        <f t="shared" si="0"/>
        <v>0</v>
      </c>
      <c r="K155" s="129" t="s">
        <v>167</v>
      </c>
      <c r="L155" s="31"/>
      <c r="M155" s="134" t="s">
        <v>1</v>
      </c>
      <c r="N155" s="135" t="s">
        <v>41</v>
      </c>
      <c r="P155" s="136">
        <f t="shared" si="1"/>
        <v>0</v>
      </c>
      <c r="Q155" s="136">
        <v>0</v>
      </c>
      <c r="R155" s="136">
        <f t="shared" si="2"/>
        <v>0</v>
      </c>
      <c r="S155" s="136">
        <v>0</v>
      </c>
      <c r="T155" s="137">
        <f t="shared" si="3"/>
        <v>0</v>
      </c>
      <c r="AR155" s="138" t="s">
        <v>114</v>
      </c>
      <c r="AT155" s="138" t="s">
        <v>164</v>
      </c>
      <c r="AU155" s="138" t="s">
        <v>91</v>
      </c>
      <c r="AY155" s="16" t="s">
        <v>161</v>
      </c>
      <c r="BE155" s="139">
        <f t="shared" si="4"/>
        <v>0</v>
      </c>
      <c r="BF155" s="139">
        <f t="shared" si="5"/>
        <v>0</v>
      </c>
      <c r="BG155" s="139">
        <f t="shared" si="6"/>
        <v>0</v>
      </c>
      <c r="BH155" s="139">
        <f t="shared" si="7"/>
        <v>0</v>
      </c>
      <c r="BI155" s="139">
        <f t="shared" si="8"/>
        <v>0</v>
      </c>
      <c r="BJ155" s="16" t="s">
        <v>81</v>
      </c>
      <c r="BK155" s="139">
        <f t="shared" si="9"/>
        <v>0</v>
      </c>
      <c r="BL155" s="16" t="s">
        <v>114</v>
      </c>
      <c r="BM155" s="138" t="s">
        <v>221</v>
      </c>
    </row>
    <row r="156" spans="2:65" s="1" customFormat="1" ht="16.5" customHeight="1">
      <c r="B156" s="31"/>
      <c r="C156" s="127" t="s">
        <v>222</v>
      </c>
      <c r="D156" s="127" t="s">
        <v>164</v>
      </c>
      <c r="E156" s="128" t="s">
        <v>223</v>
      </c>
      <c r="F156" s="129" t="s">
        <v>224</v>
      </c>
      <c r="G156" s="130" t="s">
        <v>213</v>
      </c>
      <c r="H156" s="131">
        <v>297.74400000000003</v>
      </c>
      <c r="I156" s="132"/>
      <c r="J156" s="133">
        <f t="shared" si="0"/>
        <v>0</v>
      </c>
      <c r="K156" s="129" t="s">
        <v>167</v>
      </c>
      <c r="L156" s="31"/>
      <c r="M156" s="134" t="s">
        <v>1</v>
      </c>
      <c r="N156" s="135" t="s">
        <v>41</v>
      </c>
      <c r="P156" s="136">
        <f t="shared" si="1"/>
        <v>0</v>
      </c>
      <c r="Q156" s="136">
        <v>0</v>
      </c>
      <c r="R156" s="136">
        <f t="shared" si="2"/>
        <v>0</v>
      </c>
      <c r="S156" s="136">
        <v>0</v>
      </c>
      <c r="T156" s="137">
        <f t="shared" si="3"/>
        <v>0</v>
      </c>
      <c r="AR156" s="138" t="s">
        <v>114</v>
      </c>
      <c r="AT156" s="138" t="s">
        <v>164</v>
      </c>
      <c r="AU156" s="138" t="s">
        <v>91</v>
      </c>
      <c r="AY156" s="16" t="s">
        <v>161</v>
      </c>
      <c r="BE156" s="139">
        <f t="shared" si="4"/>
        <v>0</v>
      </c>
      <c r="BF156" s="139">
        <f t="shared" si="5"/>
        <v>0</v>
      </c>
      <c r="BG156" s="139">
        <f t="shared" si="6"/>
        <v>0</v>
      </c>
      <c r="BH156" s="139">
        <f t="shared" si="7"/>
        <v>0</v>
      </c>
      <c r="BI156" s="139">
        <f t="shared" si="8"/>
        <v>0</v>
      </c>
      <c r="BJ156" s="16" t="s">
        <v>81</v>
      </c>
      <c r="BK156" s="139">
        <f t="shared" si="9"/>
        <v>0</v>
      </c>
      <c r="BL156" s="16" t="s">
        <v>114</v>
      </c>
      <c r="BM156" s="138" t="s">
        <v>225</v>
      </c>
    </row>
    <row r="157" spans="2:65" s="1" customFormat="1" ht="16.5" customHeight="1">
      <c r="B157" s="31"/>
      <c r="C157" s="127" t="s">
        <v>226</v>
      </c>
      <c r="D157" s="127" t="s">
        <v>164</v>
      </c>
      <c r="E157" s="128" t="s">
        <v>227</v>
      </c>
      <c r="F157" s="129" t="s">
        <v>228</v>
      </c>
      <c r="G157" s="130" t="s">
        <v>213</v>
      </c>
      <c r="H157" s="131">
        <v>297.74400000000003</v>
      </c>
      <c r="I157" s="132"/>
      <c r="J157" s="133">
        <f t="shared" si="0"/>
        <v>0</v>
      </c>
      <c r="K157" s="129" t="s">
        <v>167</v>
      </c>
      <c r="L157" s="31"/>
      <c r="M157" s="134" t="s">
        <v>1</v>
      </c>
      <c r="N157" s="135" t="s">
        <v>41</v>
      </c>
      <c r="P157" s="136">
        <f t="shared" si="1"/>
        <v>0</v>
      </c>
      <c r="Q157" s="136">
        <v>0</v>
      </c>
      <c r="R157" s="136">
        <f t="shared" si="2"/>
        <v>0</v>
      </c>
      <c r="S157" s="136">
        <v>0</v>
      </c>
      <c r="T157" s="137">
        <f t="shared" si="3"/>
        <v>0</v>
      </c>
      <c r="AR157" s="138" t="s">
        <v>114</v>
      </c>
      <c r="AT157" s="138" t="s">
        <v>164</v>
      </c>
      <c r="AU157" s="138" t="s">
        <v>91</v>
      </c>
      <c r="AY157" s="16" t="s">
        <v>161</v>
      </c>
      <c r="BE157" s="139">
        <f t="shared" si="4"/>
        <v>0</v>
      </c>
      <c r="BF157" s="139">
        <f t="shared" si="5"/>
        <v>0</v>
      </c>
      <c r="BG157" s="139">
        <f t="shared" si="6"/>
        <v>0</v>
      </c>
      <c r="BH157" s="139">
        <f t="shared" si="7"/>
        <v>0</v>
      </c>
      <c r="BI157" s="139">
        <f t="shared" si="8"/>
        <v>0</v>
      </c>
      <c r="BJ157" s="16" t="s">
        <v>81</v>
      </c>
      <c r="BK157" s="139">
        <f t="shared" si="9"/>
        <v>0</v>
      </c>
      <c r="BL157" s="16" t="s">
        <v>114</v>
      </c>
      <c r="BM157" s="138" t="s">
        <v>229</v>
      </c>
    </row>
    <row r="158" spans="2:65" s="1" customFormat="1" ht="16.5" customHeight="1">
      <c r="B158" s="31"/>
      <c r="C158" s="127" t="s">
        <v>8</v>
      </c>
      <c r="D158" s="127" t="s">
        <v>164</v>
      </c>
      <c r="E158" s="128" t="s">
        <v>230</v>
      </c>
      <c r="F158" s="129" t="s">
        <v>231</v>
      </c>
      <c r="G158" s="130" t="s">
        <v>213</v>
      </c>
      <c r="H158" s="131">
        <v>4.3380000000000001</v>
      </c>
      <c r="I158" s="132"/>
      <c r="J158" s="133">
        <f t="shared" si="0"/>
        <v>0</v>
      </c>
      <c r="K158" s="129" t="s">
        <v>167</v>
      </c>
      <c r="L158" s="31"/>
      <c r="M158" s="134" t="s">
        <v>1</v>
      </c>
      <c r="N158" s="135" t="s">
        <v>41</v>
      </c>
      <c r="P158" s="136">
        <f t="shared" si="1"/>
        <v>0</v>
      </c>
      <c r="Q158" s="136">
        <v>0</v>
      </c>
      <c r="R158" s="136">
        <f t="shared" si="2"/>
        <v>0</v>
      </c>
      <c r="S158" s="136">
        <v>0</v>
      </c>
      <c r="T158" s="137">
        <f t="shared" si="3"/>
        <v>0</v>
      </c>
      <c r="AR158" s="138" t="s">
        <v>114</v>
      </c>
      <c r="AT158" s="138" t="s">
        <v>164</v>
      </c>
      <c r="AU158" s="138" t="s">
        <v>91</v>
      </c>
      <c r="AY158" s="16" t="s">
        <v>161</v>
      </c>
      <c r="BE158" s="139">
        <f t="shared" si="4"/>
        <v>0</v>
      </c>
      <c r="BF158" s="139">
        <f t="shared" si="5"/>
        <v>0</v>
      </c>
      <c r="BG158" s="139">
        <f t="shared" si="6"/>
        <v>0</v>
      </c>
      <c r="BH158" s="139">
        <f t="shared" si="7"/>
        <v>0</v>
      </c>
      <c r="BI158" s="139">
        <f t="shared" si="8"/>
        <v>0</v>
      </c>
      <c r="BJ158" s="16" t="s">
        <v>81</v>
      </c>
      <c r="BK158" s="139">
        <f t="shared" si="9"/>
        <v>0</v>
      </c>
      <c r="BL158" s="16" t="s">
        <v>114</v>
      </c>
      <c r="BM158" s="138" t="s">
        <v>232</v>
      </c>
    </row>
    <row r="159" spans="2:65" s="1" customFormat="1" ht="16.5" customHeight="1">
      <c r="B159" s="31"/>
      <c r="C159" s="127" t="s">
        <v>233</v>
      </c>
      <c r="D159" s="127" t="s">
        <v>164</v>
      </c>
      <c r="E159" s="128" t="s">
        <v>234</v>
      </c>
      <c r="F159" s="129" t="s">
        <v>235</v>
      </c>
      <c r="G159" s="130" t="s">
        <v>213</v>
      </c>
      <c r="H159" s="131">
        <v>4.3380000000000001</v>
      </c>
      <c r="I159" s="132"/>
      <c r="J159" s="133">
        <f t="shared" si="0"/>
        <v>0</v>
      </c>
      <c r="K159" s="129" t="s">
        <v>167</v>
      </c>
      <c r="L159" s="31"/>
      <c r="M159" s="134" t="s">
        <v>1</v>
      </c>
      <c r="N159" s="135" t="s">
        <v>41</v>
      </c>
      <c r="P159" s="136">
        <f t="shared" si="1"/>
        <v>0</v>
      </c>
      <c r="Q159" s="136">
        <v>0</v>
      </c>
      <c r="R159" s="136">
        <f t="shared" si="2"/>
        <v>0</v>
      </c>
      <c r="S159" s="136">
        <v>0</v>
      </c>
      <c r="T159" s="137">
        <f t="shared" si="3"/>
        <v>0</v>
      </c>
      <c r="AR159" s="138" t="s">
        <v>114</v>
      </c>
      <c r="AT159" s="138" t="s">
        <v>164</v>
      </c>
      <c r="AU159" s="138" t="s">
        <v>91</v>
      </c>
      <c r="AY159" s="16" t="s">
        <v>161</v>
      </c>
      <c r="BE159" s="139">
        <f t="shared" si="4"/>
        <v>0</v>
      </c>
      <c r="BF159" s="139">
        <f t="shared" si="5"/>
        <v>0</v>
      </c>
      <c r="BG159" s="139">
        <f t="shared" si="6"/>
        <v>0</v>
      </c>
      <c r="BH159" s="139">
        <f t="shared" si="7"/>
        <v>0</v>
      </c>
      <c r="BI159" s="139">
        <f t="shared" si="8"/>
        <v>0</v>
      </c>
      <c r="BJ159" s="16" t="s">
        <v>81</v>
      </c>
      <c r="BK159" s="139">
        <f t="shared" si="9"/>
        <v>0</v>
      </c>
      <c r="BL159" s="16" t="s">
        <v>114</v>
      </c>
      <c r="BM159" s="138" t="s">
        <v>236</v>
      </c>
    </row>
    <row r="160" spans="2:65" s="1" customFormat="1" ht="16.5" customHeight="1">
      <c r="B160" s="31"/>
      <c r="C160" s="127" t="s">
        <v>237</v>
      </c>
      <c r="D160" s="127" t="s">
        <v>164</v>
      </c>
      <c r="E160" s="128" t="s">
        <v>238</v>
      </c>
      <c r="F160" s="129" t="s">
        <v>239</v>
      </c>
      <c r="G160" s="130" t="s">
        <v>213</v>
      </c>
      <c r="H160" s="131">
        <v>4.3380000000000001</v>
      </c>
      <c r="I160" s="132"/>
      <c r="J160" s="133">
        <f t="shared" si="0"/>
        <v>0</v>
      </c>
      <c r="K160" s="129" t="s">
        <v>167</v>
      </c>
      <c r="L160" s="31"/>
      <c r="M160" s="134" t="s">
        <v>1</v>
      </c>
      <c r="N160" s="135" t="s">
        <v>41</v>
      </c>
      <c r="P160" s="136">
        <f t="shared" si="1"/>
        <v>0</v>
      </c>
      <c r="Q160" s="136">
        <v>0</v>
      </c>
      <c r="R160" s="136">
        <f t="shared" si="2"/>
        <v>0</v>
      </c>
      <c r="S160" s="136">
        <v>0</v>
      </c>
      <c r="T160" s="137">
        <f t="shared" si="3"/>
        <v>0</v>
      </c>
      <c r="AR160" s="138" t="s">
        <v>114</v>
      </c>
      <c r="AT160" s="138" t="s">
        <v>164</v>
      </c>
      <c r="AU160" s="138" t="s">
        <v>91</v>
      </c>
      <c r="AY160" s="16" t="s">
        <v>161</v>
      </c>
      <c r="BE160" s="139">
        <f t="shared" si="4"/>
        <v>0</v>
      </c>
      <c r="BF160" s="139">
        <f t="shared" si="5"/>
        <v>0</v>
      </c>
      <c r="BG160" s="139">
        <f t="shared" si="6"/>
        <v>0</v>
      </c>
      <c r="BH160" s="139">
        <f t="shared" si="7"/>
        <v>0</v>
      </c>
      <c r="BI160" s="139">
        <f t="shared" si="8"/>
        <v>0</v>
      </c>
      <c r="BJ160" s="16" t="s">
        <v>81</v>
      </c>
      <c r="BK160" s="139">
        <f t="shared" si="9"/>
        <v>0</v>
      </c>
      <c r="BL160" s="16" t="s">
        <v>114</v>
      </c>
      <c r="BM160" s="138" t="s">
        <v>240</v>
      </c>
    </row>
    <row r="161" spans="2:65" s="1" customFormat="1" ht="21.75" customHeight="1">
      <c r="B161" s="31"/>
      <c r="C161" s="127" t="s">
        <v>241</v>
      </c>
      <c r="D161" s="127" t="s">
        <v>164</v>
      </c>
      <c r="E161" s="128" t="s">
        <v>242</v>
      </c>
      <c r="F161" s="129" t="s">
        <v>243</v>
      </c>
      <c r="G161" s="130" t="s">
        <v>213</v>
      </c>
      <c r="H161" s="131">
        <v>57.33</v>
      </c>
      <c r="I161" s="132"/>
      <c r="J161" s="133">
        <f t="shared" si="0"/>
        <v>0</v>
      </c>
      <c r="K161" s="129" t="s">
        <v>167</v>
      </c>
      <c r="L161" s="31"/>
      <c r="M161" s="134" t="s">
        <v>1</v>
      </c>
      <c r="N161" s="135" t="s">
        <v>41</v>
      </c>
      <c r="P161" s="136">
        <f t="shared" si="1"/>
        <v>0</v>
      </c>
      <c r="Q161" s="136">
        <v>0</v>
      </c>
      <c r="R161" s="136">
        <f t="shared" si="2"/>
        <v>0</v>
      </c>
      <c r="S161" s="136">
        <v>0</v>
      </c>
      <c r="T161" s="137">
        <f t="shared" si="3"/>
        <v>0</v>
      </c>
      <c r="AR161" s="138" t="s">
        <v>114</v>
      </c>
      <c r="AT161" s="138" t="s">
        <v>164</v>
      </c>
      <c r="AU161" s="138" t="s">
        <v>91</v>
      </c>
      <c r="AY161" s="16" t="s">
        <v>161</v>
      </c>
      <c r="BE161" s="139">
        <f t="shared" si="4"/>
        <v>0</v>
      </c>
      <c r="BF161" s="139">
        <f t="shared" si="5"/>
        <v>0</v>
      </c>
      <c r="BG161" s="139">
        <f t="shared" si="6"/>
        <v>0</v>
      </c>
      <c r="BH161" s="139">
        <f t="shared" si="7"/>
        <v>0</v>
      </c>
      <c r="BI161" s="139">
        <f t="shared" si="8"/>
        <v>0</v>
      </c>
      <c r="BJ161" s="16" t="s">
        <v>81</v>
      </c>
      <c r="BK161" s="139">
        <f t="shared" si="9"/>
        <v>0</v>
      </c>
      <c r="BL161" s="16" t="s">
        <v>114</v>
      </c>
      <c r="BM161" s="138" t="s">
        <v>244</v>
      </c>
    </row>
    <row r="162" spans="2:65" s="1" customFormat="1" ht="21.75" customHeight="1">
      <c r="B162" s="31"/>
      <c r="C162" s="127" t="s">
        <v>245</v>
      </c>
      <c r="D162" s="127" t="s">
        <v>164</v>
      </c>
      <c r="E162" s="128" t="s">
        <v>246</v>
      </c>
      <c r="F162" s="129" t="s">
        <v>247</v>
      </c>
      <c r="G162" s="130" t="s">
        <v>213</v>
      </c>
      <c r="H162" s="131">
        <v>242.76300000000001</v>
      </c>
      <c r="I162" s="132"/>
      <c r="J162" s="133">
        <f t="shared" si="0"/>
        <v>0</v>
      </c>
      <c r="K162" s="129" t="s">
        <v>167</v>
      </c>
      <c r="L162" s="31"/>
      <c r="M162" s="134" t="s">
        <v>1</v>
      </c>
      <c r="N162" s="135" t="s">
        <v>41</v>
      </c>
      <c r="P162" s="136">
        <f t="shared" si="1"/>
        <v>0</v>
      </c>
      <c r="Q162" s="136">
        <v>0</v>
      </c>
      <c r="R162" s="136">
        <f t="shared" si="2"/>
        <v>0</v>
      </c>
      <c r="S162" s="136">
        <v>0</v>
      </c>
      <c r="T162" s="137">
        <f t="shared" si="3"/>
        <v>0</v>
      </c>
      <c r="AR162" s="138" t="s">
        <v>114</v>
      </c>
      <c r="AT162" s="138" t="s">
        <v>164</v>
      </c>
      <c r="AU162" s="138" t="s">
        <v>91</v>
      </c>
      <c r="AY162" s="16" t="s">
        <v>161</v>
      </c>
      <c r="BE162" s="139">
        <f t="shared" si="4"/>
        <v>0</v>
      </c>
      <c r="BF162" s="139">
        <f t="shared" si="5"/>
        <v>0</v>
      </c>
      <c r="BG162" s="139">
        <f t="shared" si="6"/>
        <v>0</v>
      </c>
      <c r="BH162" s="139">
        <f t="shared" si="7"/>
        <v>0</v>
      </c>
      <c r="BI162" s="139">
        <f t="shared" si="8"/>
        <v>0</v>
      </c>
      <c r="BJ162" s="16" t="s">
        <v>81</v>
      </c>
      <c r="BK162" s="139">
        <f t="shared" si="9"/>
        <v>0</v>
      </c>
      <c r="BL162" s="16" t="s">
        <v>114</v>
      </c>
      <c r="BM162" s="138" t="s">
        <v>248</v>
      </c>
    </row>
    <row r="163" spans="2:65" s="1" customFormat="1" ht="21.75" customHeight="1">
      <c r="B163" s="31"/>
      <c r="C163" s="127" t="s">
        <v>123</v>
      </c>
      <c r="D163" s="127" t="s">
        <v>164</v>
      </c>
      <c r="E163" s="128" t="s">
        <v>249</v>
      </c>
      <c r="F163" s="129" t="s">
        <v>250</v>
      </c>
      <c r="G163" s="130" t="s">
        <v>213</v>
      </c>
      <c r="H163" s="131">
        <v>1.9890000000000001</v>
      </c>
      <c r="I163" s="132"/>
      <c r="J163" s="133">
        <f t="shared" si="0"/>
        <v>0</v>
      </c>
      <c r="K163" s="129" t="s">
        <v>167</v>
      </c>
      <c r="L163" s="31"/>
      <c r="M163" s="134" t="s">
        <v>1</v>
      </c>
      <c r="N163" s="135" t="s">
        <v>41</v>
      </c>
      <c r="P163" s="136">
        <f t="shared" si="1"/>
        <v>0</v>
      </c>
      <c r="Q163" s="136">
        <v>0</v>
      </c>
      <c r="R163" s="136">
        <f t="shared" si="2"/>
        <v>0</v>
      </c>
      <c r="S163" s="136">
        <v>0</v>
      </c>
      <c r="T163" s="137">
        <f t="shared" si="3"/>
        <v>0</v>
      </c>
      <c r="AR163" s="138" t="s">
        <v>114</v>
      </c>
      <c r="AT163" s="138" t="s">
        <v>164</v>
      </c>
      <c r="AU163" s="138" t="s">
        <v>91</v>
      </c>
      <c r="AY163" s="16" t="s">
        <v>161</v>
      </c>
      <c r="BE163" s="139">
        <f t="shared" si="4"/>
        <v>0</v>
      </c>
      <c r="BF163" s="139">
        <f t="shared" si="5"/>
        <v>0</v>
      </c>
      <c r="BG163" s="139">
        <f t="shared" si="6"/>
        <v>0</v>
      </c>
      <c r="BH163" s="139">
        <f t="shared" si="7"/>
        <v>0</v>
      </c>
      <c r="BI163" s="139">
        <f t="shared" si="8"/>
        <v>0</v>
      </c>
      <c r="BJ163" s="16" t="s">
        <v>81</v>
      </c>
      <c r="BK163" s="139">
        <f t="shared" si="9"/>
        <v>0</v>
      </c>
      <c r="BL163" s="16" t="s">
        <v>114</v>
      </c>
      <c r="BM163" s="138" t="s">
        <v>251</v>
      </c>
    </row>
    <row r="164" spans="2:65" s="1" customFormat="1" ht="16.5" customHeight="1">
      <c r="B164" s="31"/>
      <c r="C164" s="127" t="s">
        <v>7</v>
      </c>
      <c r="D164" s="127" t="s">
        <v>164</v>
      </c>
      <c r="E164" s="128" t="s">
        <v>252</v>
      </c>
      <c r="F164" s="129" t="s">
        <v>253</v>
      </c>
      <c r="G164" s="130" t="s">
        <v>213</v>
      </c>
      <c r="H164" s="131">
        <v>170.43299999999999</v>
      </c>
      <c r="I164" s="132"/>
      <c r="J164" s="133">
        <f t="shared" si="0"/>
        <v>0</v>
      </c>
      <c r="K164" s="129" t="s">
        <v>167</v>
      </c>
      <c r="L164" s="31"/>
      <c r="M164" s="134" t="s">
        <v>1</v>
      </c>
      <c r="N164" s="135" t="s">
        <v>41</v>
      </c>
      <c r="P164" s="136">
        <f t="shared" si="1"/>
        <v>0</v>
      </c>
      <c r="Q164" s="136">
        <v>0</v>
      </c>
      <c r="R164" s="136">
        <f t="shared" si="2"/>
        <v>0</v>
      </c>
      <c r="S164" s="136">
        <v>0</v>
      </c>
      <c r="T164" s="137">
        <f t="shared" si="3"/>
        <v>0</v>
      </c>
      <c r="AR164" s="138" t="s">
        <v>114</v>
      </c>
      <c r="AT164" s="138" t="s">
        <v>164</v>
      </c>
      <c r="AU164" s="138" t="s">
        <v>91</v>
      </c>
      <c r="AY164" s="16" t="s">
        <v>161</v>
      </c>
      <c r="BE164" s="139">
        <f t="shared" si="4"/>
        <v>0</v>
      </c>
      <c r="BF164" s="139">
        <f t="shared" si="5"/>
        <v>0</v>
      </c>
      <c r="BG164" s="139">
        <f t="shared" si="6"/>
        <v>0</v>
      </c>
      <c r="BH164" s="139">
        <f t="shared" si="7"/>
        <v>0</v>
      </c>
      <c r="BI164" s="139">
        <f t="shared" si="8"/>
        <v>0</v>
      </c>
      <c r="BJ164" s="16" t="s">
        <v>81</v>
      </c>
      <c r="BK164" s="139">
        <f t="shared" si="9"/>
        <v>0</v>
      </c>
      <c r="BL164" s="16" t="s">
        <v>114</v>
      </c>
      <c r="BM164" s="138" t="s">
        <v>254</v>
      </c>
    </row>
    <row r="165" spans="2:65" s="1" customFormat="1" ht="16.5" customHeight="1">
      <c r="B165" s="31"/>
      <c r="C165" s="127" t="s">
        <v>255</v>
      </c>
      <c r="D165" s="127" t="s">
        <v>164</v>
      </c>
      <c r="E165" s="128" t="s">
        <v>256</v>
      </c>
      <c r="F165" s="129" t="s">
        <v>257</v>
      </c>
      <c r="G165" s="130" t="s">
        <v>213</v>
      </c>
      <c r="H165" s="131">
        <v>1</v>
      </c>
      <c r="I165" s="132"/>
      <c r="J165" s="133">
        <f t="shared" si="0"/>
        <v>0</v>
      </c>
      <c r="K165" s="129" t="s">
        <v>167</v>
      </c>
      <c r="L165" s="31"/>
      <c r="M165" s="134" t="s">
        <v>1</v>
      </c>
      <c r="N165" s="135" t="s">
        <v>41</v>
      </c>
      <c r="P165" s="136">
        <f t="shared" si="1"/>
        <v>0</v>
      </c>
      <c r="Q165" s="136">
        <v>0</v>
      </c>
      <c r="R165" s="136">
        <f t="shared" si="2"/>
        <v>0</v>
      </c>
      <c r="S165" s="136">
        <v>0</v>
      </c>
      <c r="T165" s="137">
        <f t="shared" si="3"/>
        <v>0</v>
      </c>
      <c r="AR165" s="138" t="s">
        <v>114</v>
      </c>
      <c r="AT165" s="138" t="s">
        <v>164</v>
      </c>
      <c r="AU165" s="138" t="s">
        <v>91</v>
      </c>
      <c r="AY165" s="16" t="s">
        <v>161</v>
      </c>
      <c r="BE165" s="139">
        <f t="shared" si="4"/>
        <v>0</v>
      </c>
      <c r="BF165" s="139">
        <f t="shared" si="5"/>
        <v>0</v>
      </c>
      <c r="BG165" s="139">
        <f t="shared" si="6"/>
        <v>0</v>
      </c>
      <c r="BH165" s="139">
        <f t="shared" si="7"/>
        <v>0</v>
      </c>
      <c r="BI165" s="139">
        <f t="shared" si="8"/>
        <v>0</v>
      </c>
      <c r="BJ165" s="16" t="s">
        <v>81</v>
      </c>
      <c r="BK165" s="139">
        <f t="shared" si="9"/>
        <v>0</v>
      </c>
      <c r="BL165" s="16" t="s">
        <v>114</v>
      </c>
      <c r="BM165" s="138" t="s">
        <v>258</v>
      </c>
    </row>
    <row r="166" spans="2:65" s="11" customFormat="1" ht="22.9" customHeight="1">
      <c r="B166" s="115"/>
      <c r="D166" s="116" t="s">
        <v>75</v>
      </c>
      <c r="E166" s="125" t="s">
        <v>186</v>
      </c>
      <c r="F166" s="125" t="s">
        <v>259</v>
      </c>
      <c r="I166" s="118"/>
      <c r="J166" s="126">
        <f>BK166</f>
        <v>0</v>
      </c>
      <c r="L166" s="115"/>
      <c r="M166" s="120"/>
      <c r="P166" s="121">
        <f>P167+P187+P215</f>
        <v>0</v>
      </c>
      <c r="R166" s="121">
        <f>R167+R187+R215</f>
        <v>392.66837480000004</v>
      </c>
      <c r="T166" s="122">
        <f>T167+T187+T215</f>
        <v>0</v>
      </c>
      <c r="AR166" s="116" t="s">
        <v>81</v>
      </c>
      <c r="AT166" s="123" t="s">
        <v>75</v>
      </c>
      <c r="AU166" s="123" t="s">
        <v>81</v>
      </c>
      <c r="AY166" s="116" t="s">
        <v>161</v>
      </c>
      <c r="BK166" s="124">
        <f>BK167+BK187+BK215</f>
        <v>0</v>
      </c>
    </row>
    <row r="167" spans="2:65" s="11" customFormat="1" ht="20.85" customHeight="1">
      <c r="B167" s="115"/>
      <c r="D167" s="116" t="s">
        <v>75</v>
      </c>
      <c r="E167" s="125" t="s">
        <v>81</v>
      </c>
      <c r="F167" s="125" t="s">
        <v>260</v>
      </c>
      <c r="I167" s="118"/>
      <c r="J167" s="126">
        <f>BK167</f>
        <v>0</v>
      </c>
      <c r="L167" s="115"/>
      <c r="M167" s="120"/>
      <c r="P167" s="121">
        <f>SUM(P168:P186)</f>
        <v>0</v>
      </c>
      <c r="R167" s="121">
        <f>SUM(R168:R186)</f>
        <v>100</v>
      </c>
      <c r="T167" s="122">
        <f>SUM(T168:T186)</f>
        <v>0</v>
      </c>
      <c r="AR167" s="116" t="s">
        <v>81</v>
      </c>
      <c r="AT167" s="123" t="s">
        <v>75</v>
      </c>
      <c r="AU167" s="123" t="s">
        <v>86</v>
      </c>
      <c r="AY167" s="116" t="s">
        <v>161</v>
      </c>
      <c r="BK167" s="124">
        <f>SUM(BK168:BK186)</f>
        <v>0</v>
      </c>
    </row>
    <row r="168" spans="2:65" s="1" customFormat="1" ht="21.75" customHeight="1">
      <c r="B168" s="31"/>
      <c r="C168" s="127" t="s">
        <v>261</v>
      </c>
      <c r="D168" s="127" t="s">
        <v>164</v>
      </c>
      <c r="E168" s="128" t="s">
        <v>262</v>
      </c>
      <c r="F168" s="129" t="s">
        <v>263</v>
      </c>
      <c r="G168" s="130" t="s">
        <v>84</v>
      </c>
      <c r="H168" s="131">
        <v>10.75</v>
      </c>
      <c r="I168" s="132"/>
      <c r="J168" s="133">
        <f>ROUND(I168*H168,2)</f>
        <v>0</v>
      </c>
      <c r="K168" s="129" t="s">
        <v>167</v>
      </c>
      <c r="L168" s="31"/>
      <c r="M168" s="134" t="s">
        <v>1</v>
      </c>
      <c r="N168" s="135" t="s">
        <v>41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264</v>
      </c>
      <c r="AT168" s="138" t="s">
        <v>164</v>
      </c>
      <c r="AU168" s="138" t="s">
        <v>91</v>
      </c>
      <c r="AY168" s="16" t="s">
        <v>161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81</v>
      </c>
      <c r="BK168" s="139">
        <f>ROUND(I168*H168,2)</f>
        <v>0</v>
      </c>
      <c r="BL168" s="16" t="s">
        <v>264</v>
      </c>
      <c r="BM168" s="138" t="s">
        <v>265</v>
      </c>
    </row>
    <row r="169" spans="2:65" s="12" customFormat="1" ht="11.25">
      <c r="B169" s="140"/>
      <c r="D169" s="141" t="s">
        <v>169</v>
      </c>
      <c r="E169" s="142" t="s">
        <v>1</v>
      </c>
      <c r="F169" s="143" t="s">
        <v>266</v>
      </c>
      <c r="H169" s="144">
        <v>6.25</v>
      </c>
      <c r="I169" s="145"/>
      <c r="L169" s="140"/>
      <c r="M169" s="146"/>
      <c r="T169" s="147"/>
      <c r="AT169" s="142" t="s">
        <v>169</v>
      </c>
      <c r="AU169" s="142" t="s">
        <v>91</v>
      </c>
      <c r="AV169" s="12" t="s">
        <v>86</v>
      </c>
      <c r="AW169" s="12" t="s">
        <v>32</v>
      </c>
      <c r="AX169" s="12" t="s">
        <v>76</v>
      </c>
      <c r="AY169" s="142" t="s">
        <v>161</v>
      </c>
    </row>
    <row r="170" spans="2:65" s="12" customFormat="1" ht="11.25">
      <c r="B170" s="140"/>
      <c r="D170" s="141" t="s">
        <v>169</v>
      </c>
      <c r="E170" s="142" t="s">
        <v>1</v>
      </c>
      <c r="F170" s="143" t="s">
        <v>267</v>
      </c>
      <c r="H170" s="144">
        <v>4.5</v>
      </c>
      <c r="I170" s="145"/>
      <c r="L170" s="140"/>
      <c r="M170" s="146"/>
      <c r="T170" s="147"/>
      <c r="AT170" s="142" t="s">
        <v>169</v>
      </c>
      <c r="AU170" s="142" t="s">
        <v>91</v>
      </c>
      <c r="AV170" s="12" t="s">
        <v>86</v>
      </c>
      <c r="AW170" s="12" t="s">
        <v>32</v>
      </c>
      <c r="AX170" s="12" t="s">
        <v>76</v>
      </c>
      <c r="AY170" s="142" t="s">
        <v>161</v>
      </c>
    </row>
    <row r="171" spans="2:65" s="13" customFormat="1" ht="11.25">
      <c r="B171" s="148"/>
      <c r="D171" s="141" t="s">
        <v>169</v>
      </c>
      <c r="E171" s="149" t="s">
        <v>1</v>
      </c>
      <c r="F171" s="150" t="s">
        <v>174</v>
      </c>
      <c r="H171" s="151">
        <v>10.75</v>
      </c>
      <c r="I171" s="152"/>
      <c r="L171" s="148"/>
      <c r="M171" s="153"/>
      <c r="T171" s="154"/>
      <c r="AT171" s="149" t="s">
        <v>169</v>
      </c>
      <c r="AU171" s="149" t="s">
        <v>91</v>
      </c>
      <c r="AV171" s="13" t="s">
        <v>114</v>
      </c>
      <c r="AW171" s="13" t="s">
        <v>32</v>
      </c>
      <c r="AX171" s="13" t="s">
        <v>81</v>
      </c>
      <c r="AY171" s="149" t="s">
        <v>161</v>
      </c>
    </row>
    <row r="172" spans="2:65" s="1" customFormat="1" ht="21.75" customHeight="1">
      <c r="B172" s="31"/>
      <c r="C172" s="127" t="s">
        <v>268</v>
      </c>
      <c r="D172" s="127" t="s">
        <v>164</v>
      </c>
      <c r="E172" s="128" t="s">
        <v>269</v>
      </c>
      <c r="F172" s="129" t="s">
        <v>270</v>
      </c>
      <c r="G172" s="130" t="s">
        <v>84</v>
      </c>
      <c r="H172" s="131">
        <v>6.45</v>
      </c>
      <c r="I172" s="132"/>
      <c r="J172" s="133">
        <f>ROUND(I172*H172,2)</f>
        <v>0</v>
      </c>
      <c r="K172" s="129" t="s">
        <v>167</v>
      </c>
      <c r="L172" s="31"/>
      <c r="M172" s="134" t="s">
        <v>1</v>
      </c>
      <c r="N172" s="135" t="s">
        <v>41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114</v>
      </c>
      <c r="AT172" s="138" t="s">
        <v>164</v>
      </c>
      <c r="AU172" s="138" t="s">
        <v>91</v>
      </c>
      <c r="AY172" s="16" t="s">
        <v>161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81</v>
      </c>
      <c r="BK172" s="139">
        <f>ROUND(I172*H172,2)</f>
        <v>0</v>
      </c>
      <c r="BL172" s="16" t="s">
        <v>114</v>
      </c>
      <c r="BM172" s="138" t="s">
        <v>271</v>
      </c>
    </row>
    <row r="173" spans="2:65" s="12" customFormat="1" ht="11.25">
      <c r="B173" s="140"/>
      <c r="D173" s="141" t="s">
        <v>169</v>
      </c>
      <c r="E173" s="142" t="s">
        <v>1</v>
      </c>
      <c r="F173" s="143" t="s">
        <v>272</v>
      </c>
      <c r="H173" s="144">
        <v>3.75</v>
      </c>
      <c r="I173" s="145"/>
      <c r="L173" s="140"/>
      <c r="M173" s="146"/>
      <c r="T173" s="147"/>
      <c r="AT173" s="142" t="s">
        <v>169</v>
      </c>
      <c r="AU173" s="142" t="s">
        <v>91</v>
      </c>
      <c r="AV173" s="12" t="s">
        <v>86</v>
      </c>
      <c r="AW173" s="12" t="s">
        <v>32</v>
      </c>
      <c r="AX173" s="12" t="s">
        <v>76</v>
      </c>
      <c r="AY173" s="142" t="s">
        <v>161</v>
      </c>
    </row>
    <row r="174" spans="2:65" s="12" customFormat="1" ht="11.25">
      <c r="B174" s="140"/>
      <c r="D174" s="141" t="s">
        <v>169</v>
      </c>
      <c r="E174" s="142" t="s">
        <v>1</v>
      </c>
      <c r="F174" s="143" t="s">
        <v>273</v>
      </c>
      <c r="H174" s="144">
        <v>2.7</v>
      </c>
      <c r="I174" s="145"/>
      <c r="L174" s="140"/>
      <c r="M174" s="146"/>
      <c r="T174" s="147"/>
      <c r="AT174" s="142" t="s">
        <v>169</v>
      </c>
      <c r="AU174" s="142" t="s">
        <v>91</v>
      </c>
      <c r="AV174" s="12" t="s">
        <v>86</v>
      </c>
      <c r="AW174" s="12" t="s">
        <v>32</v>
      </c>
      <c r="AX174" s="12" t="s">
        <v>76</v>
      </c>
      <c r="AY174" s="142" t="s">
        <v>161</v>
      </c>
    </row>
    <row r="175" spans="2:65" s="13" customFormat="1" ht="11.25">
      <c r="B175" s="148"/>
      <c r="D175" s="141" t="s">
        <v>169</v>
      </c>
      <c r="E175" s="149" t="s">
        <v>1</v>
      </c>
      <c r="F175" s="150" t="s">
        <v>174</v>
      </c>
      <c r="H175" s="151">
        <v>6.45</v>
      </c>
      <c r="I175" s="152"/>
      <c r="L175" s="148"/>
      <c r="M175" s="153"/>
      <c r="T175" s="154"/>
      <c r="AT175" s="149" t="s">
        <v>169</v>
      </c>
      <c r="AU175" s="149" t="s">
        <v>91</v>
      </c>
      <c r="AV175" s="13" t="s">
        <v>114</v>
      </c>
      <c r="AW175" s="13" t="s">
        <v>32</v>
      </c>
      <c r="AX175" s="13" t="s">
        <v>81</v>
      </c>
      <c r="AY175" s="149" t="s">
        <v>161</v>
      </c>
    </row>
    <row r="176" spans="2:65" s="1" customFormat="1" ht="16.5" customHeight="1">
      <c r="B176" s="31"/>
      <c r="C176" s="127" t="s">
        <v>99</v>
      </c>
      <c r="D176" s="127" t="s">
        <v>164</v>
      </c>
      <c r="E176" s="128" t="s">
        <v>274</v>
      </c>
      <c r="F176" s="129" t="s">
        <v>275</v>
      </c>
      <c r="G176" s="130" t="s">
        <v>84</v>
      </c>
      <c r="H176" s="131">
        <v>6.45</v>
      </c>
      <c r="I176" s="132"/>
      <c r="J176" s="133">
        <f>ROUND(I176*H176,2)</f>
        <v>0</v>
      </c>
      <c r="K176" s="129" t="s">
        <v>167</v>
      </c>
      <c r="L176" s="31"/>
      <c r="M176" s="134" t="s">
        <v>1</v>
      </c>
      <c r="N176" s="135" t="s">
        <v>41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114</v>
      </c>
      <c r="AT176" s="138" t="s">
        <v>164</v>
      </c>
      <c r="AU176" s="138" t="s">
        <v>91</v>
      </c>
      <c r="AY176" s="16" t="s">
        <v>161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81</v>
      </c>
      <c r="BK176" s="139">
        <f>ROUND(I176*H176,2)</f>
        <v>0</v>
      </c>
      <c r="BL176" s="16" t="s">
        <v>114</v>
      </c>
      <c r="BM176" s="138" t="s">
        <v>276</v>
      </c>
    </row>
    <row r="177" spans="2:65" s="1" customFormat="1" ht="16.5" customHeight="1">
      <c r="B177" s="31"/>
      <c r="C177" s="127" t="s">
        <v>277</v>
      </c>
      <c r="D177" s="127" t="s">
        <v>164</v>
      </c>
      <c r="E177" s="128" t="s">
        <v>278</v>
      </c>
      <c r="F177" s="129" t="s">
        <v>279</v>
      </c>
      <c r="G177" s="130" t="s">
        <v>95</v>
      </c>
      <c r="H177" s="131">
        <v>419</v>
      </c>
      <c r="I177" s="132"/>
      <c r="J177" s="133">
        <f>ROUND(I177*H177,2)</f>
        <v>0</v>
      </c>
      <c r="K177" s="129" t="s">
        <v>167</v>
      </c>
      <c r="L177" s="31"/>
      <c r="M177" s="134" t="s">
        <v>1</v>
      </c>
      <c r="N177" s="135" t="s">
        <v>41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114</v>
      </c>
      <c r="AT177" s="138" t="s">
        <v>164</v>
      </c>
      <c r="AU177" s="138" t="s">
        <v>91</v>
      </c>
      <c r="AY177" s="16" t="s">
        <v>161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81</v>
      </c>
      <c r="BK177" s="139">
        <f>ROUND(I177*H177,2)</f>
        <v>0</v>
      </c>
      <c r="BL177" s="16" t="s">
        <v>114</v>
      </c>
      <c r="BM177" s="138" t="s">
        <v>280</v>
      </c>
    </row>
    <row r="178" spans="2:65" s="12" customFormat="1" ht="11.25">
      <c r="B178" s="140"/>
      <c r="D178" s="141" t="s">
        <v>169</v>
      </c>
      <c r="E178" s="142" t="s">
        <v>1</v>
      </c>
      <c r="F178" s="143" t="s">
        <v>281</v>
      </c>
      <c r="H178" s="144">
        <v>419</v>
      </c>
      <c r="I178" s="145"/>
      <c r="L178" s="140"/>
      <c r="M178" s="146"/>
      <c r="T178" s="147"/>
      <c r="AT178" s="142" t="s">
        <v>169</v>
      </c>
      <c r="AU178" s="142" t="s">
        <v>91</v>
      </c>
      <c r="AV178" s="12" t="s">
        <v>86</v>
      </c>
      <c r="AW178" s="12" t="s">
        <v>32</v>
      </c>
      <c r="AX178" s="12" t="s">
        <v>81</v>
      </c>
      <c r="AY178" s="142" t="s">
        <v>161</v>
      </c>
    </row>
    <row r="179" spans="2:65" s="1" customFormat="1" ht="21.75" customHeight="1">
      <c r="B179" s="31"/>
      <c r="C179" s="127" t="s">
        <v>282</v>
      </c>
      <c r="D179" s="127" t="s">
        <v>164</v>
      </c>
      <c r="E179" s="128" t="s">
        <v>283</v>
      </c>
      <c r="F179" s="129" t="s">
        <v>284</v>
      </c>
      <c r="G179" s="130" t="s">
        <v>84</v>
      </c>
      <c r="H179" s="131">
        <v>45</v>
      </c>
      <c r="I179" s="132"/>
      <c r="J179" s="133">
        <f>ROUND(I179*H179,2)</f>
        <v>0</v>
      </c>
      <c r="K179" s="129" t="s">
        <v>167</v>
      </c>
      <c r="L179" s="31"/>
      <c r="M179" s="134" t="s">
        <v>1</v>
      </c>
      <c r="N179" s="135" t="s">
        <v>41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114</v>
      </c>
      <c r="AT179" s="138" t="s">
        <v>164</v>
      </c>
      <c r="AU179" s="138" t="s">
        <v>91</v>
      </c>
      <c r="AY179" s="16" t="s">
        <v>161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81</v>
      </c>
      <c r="BK179" s="139">
        <f>ROUND(I179*H179,2)</f>
        <v>0</v>
      </c>
      <c r="BL179" s="16" t="s">
        <v>114</v>
      </c>
      <c r="BM179" s="138" t="s">
        <v>285</v>
      </c>
    </row>
    <row r="180" spans="2:65" s="12" customFormat="1" ht="11.25">
      <c r="B180" s="140"/>
      <c r="D180" s="141" t="s">
        <v>169</v>
      </c>
      <c r="E180" s="142" t="s">
        <v>1</v>
      </c>
      <c r="F180" s="143" t="s">
        <v>286</v>
      </c>
      <c r="H180" s="144">
        <v>45</v>
      </c>
      <c r="I180" s="145"/>
      <c r="L180" s="140"/>
      <c r="M180" s="146"/>
      <c r="T180" s="147"/>
      <c r="AT180" s="142" t="s">
        <v>169</v>
      </c>
      <c r="AU180" s="142" t="s">
        <v>91</v>
      </c>
      <c r="AV180" s="12" t="s">
        <v>86</v>
      </c>
      <c r="AW180" s="12" t="s">
        <v>32</v>
      </c>
      <c r="AX180" s="12" t="s">
        <v>81</v>
      </c>
      <c r="AY180" s="142" t="s">
        <v>161</v>
      </c>
    </row>
    <row r="181" spans="2:65" s="1" customFormat="1" ht="21.75" customHeight="1">
      <c r="B181" s="31"/>
      <c r="C181" s="127" t="s">
        <v>287</v>
      </c>
      <c r="D181" s="127" t="s">
        <v>164</v>
      </c>
      <c r="E181" s="128" t="s">
        <v>288</v>
      </c>
      <c r="F181" s="129" t="s">
        <v>289</v>
      </c>
      <c r="G181" s="130" t="s">
        <v>84</v>
      </c>
      <c r="H181" s="131">
        <v>45</v>
      </c>
      <c r="I181" s="132"/>
      <c r="J181" s="133">
        <f>ROUND(I181*H181,2)</f>
        <v>0</v>
      </c>
      <c r="K181" s="129" t="s">
        <v>167</v>
      </c>
      <c r="L181" s="31"/>
      <c r="M181" s="134" t="s">
        <v>1</v>
      </c>
      <c r="N181" s="135" t="s">
        <v>41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114</v>
      </c>
      <c r="AT181" s="138" t="s">
        <v>164</v>
      </c>
      <c r="AU181" s="138" t="s">
        <v>91</v>
      </c>
      <c r="AY181" s="16" t="s">
        <v>161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81</v>
      </c>
      <c r="BK181" s="139">
        <f>ROUND(I181*H181,2)</f>
        <v>0</v>
      </c>
      <c r="BL181" s="16" t="s">
        <v>114</v>
      </c>
      <c r="BM181" s="138" t="s">
        <v>290</v>
      </c>
    </row>
    <row r="182" spans="2:65" s="1" customFormat="1" ht="21.75" customHeight="1">
      <c r="B182" s="31"/>
      <c r="C182" s="127" t="s">
        <v>291</v>
      </c>
      <c r="D182" s="127" t="s">
        <v>164</v>
      </c>
      <c r="E182" s="128" t="s">
        <v>292</v>
      </c>
      <c r="F182" s="129" t="s">
        <v>293</v>
      </c>
      <c r="G182" s="130" t="s">
        <v>95</v>
      </c>
      <c r="H182" s="131">
        <v>380</v>
      </c>
      <c r="I182" s="132"/>
      <c r="J182" s="133">
        <f>ROUND(I182*H182,2)</f>
        <v>0</v>
      </c>
      <c r="K182" s="129" t="s">
        <v>167</v>
      </c>
      <c r="L182" s="31"/>
      <c r="M182" s="134" t="s">
        <v>1</v>
      </c>
      <c r="N182" s="135" t="s">
        <v>41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114</v>
      </c>
      <c r="AT182" s="138" t="s">
        <v>164</v>
      </c>
      <c r="AU182" s="138" t="s">
        <v>91</v>
      </c>
      <c r="AY182" s="16" t="s">
        <v>161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81</v>
      </c>
      <c r="BK182" s="139">
        <f>ROUND(I182*H182,2)</f>
        <v>0</v>
      </c>
      <c r="BL182" s="16" t="s">
        <v>114</v>
      </c>
      <c r="BM182" s="138" t="s">
        <v>294</v>
      </c>
    </row>
    <row r="183" spans="2:65" s="12" customFormat="1" ht="11.25">
      <c r="B183" s="140"/>
      <c r="D183" s="141" t="s">
        <v>169</v>
      </c>
      <c r="E183" s="142" t="s">
        <v>1</v>
      </c>
      <c r="F183" s="143" t="s">
        <v>295</v>
      </c>
      <c r="H183" s="144">
        <v>380</v>
      </c>
      <c r="I183" s="145"/>
      <c r="L183" s="140"/>
      <c r="M183" s="146"/>
      <c r="T183" s="147"/>
      <c r="AT183" s="142" t="s">
        <v>169</v>
      </c>
      <c r="AU183" s="142" t="s">
        <v>91</v>
      </c>
      <c r="AV183" s="12" t="s">
        <v>86</v>
      </c>
      <c r="AW183" s="12" t="s">
        <v>32</v>
      </c>
      <c r="AX183" s="12" t="s">
        <v>81</v>
      </c>
      <c r="AY183" s="142" t="s">
        <v>161</v>
      </c>
    </row>
    <row r="184" spans="2:65" s="1" customFormat="1" ht="16.5" customHeight="1">
      <c r="B184" s="31"/>
      <c r="C184" s="155" t="s">
        <v>296</v>
      </c>
      <c r="D184" s="155" t="s">
        <v>297</v>
      </c>
      <c r="E184" s="156" t="s">
        <v>298</v>
      </c>
      <c r="F184" s="157" t="s">
        <v>299</v>
      </c>
      <c r="G184" s="158" t="s">
        <v>213</v>
      </c>
      <c r="H184" s="159">
        <v>100</v>
      </c>
      <c r="I184" s="160"/>
      <c r="J184" s="161">
        <f>ROUND(I184*H184,2)</f>
        <v>0</v>
      </c>
      <c r="K184" s="157" t="s">
        <v>167</v>
      </c>
      <c r="L184" s="162"/>
      <c r="M184" s="163" t="s">
        <v>1</v>
      </c>
      <c r="N184" s="164" t="s">
        <v>41</v>
      </c>
      <c r="P184" s="136">
        <f>O184*H184</f>
        <v>0</v>
      </c>
      <c r="Q184" s="136">
        <v>1</v>
      </c>
      <c r="R184" s="136">
        <f>Q184*H184</f>
        <v>100</v>
      </c>
      <c r="S184" s="136">
        <v>0</v>
      </c>
      <c r="T184" s="137">
        <f>S184*H184</f>
        <v>0</v>
      </c>
      <c r="AR184" s="138" t="s">
        <v>199</v>
      </c>
      <c r="AT184" s="138" t="s">
        <v>297</v>
      </c>
      <c r="AU184" s="138" t="s">
        <v>91</v>
      </c>
      <c r="AY184" s="16" t="s">
        <v>161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81</v>
      </c>
      <c r="BK184" s="139">
        <f>ROUND(I184*H184,2)</f>
        <v>0</v>
      </c>
      <c r="BL184" s="16" t="s">
        <v>114</v>
      </c>
      <c r="BM184" s="138" t="s">
        <v>300</v>
      </c>
    </row>
    <row r="185" spans="2:65" s="12" customFormat="1" ht="11.25">
      <c r="B185" s="140"/>
      <c r="D185" s="141" t="s">
        <v>169</v>
      </c>
      <c r="E185" s="142" t="s">
        <v>1</v>
      </c>
      <c r="F185" s="143" t="s">
        <v>301</v>
      </c>
      <c r="H185" s="144">
        <v>100</v>
      </c>
      <c r="I185" s="145"/>
      <c r="L185" s="140"/>
      <c r="M185" s="146"/>
      <c r="T185" s="147"/>
      <c r="AT185" s="142" t="s">
        <v>169</v>
      </c>
      <c r="AU185" s="142" t="s">
        <v>91</v>
      </c>
      <c r="AV185" s="12" t="s">
        <v>86</v>
      </c>
      <c r="AW185" s="12" t="s">
        <v>32</v>
      </c>
      <c r="AX185" s="12" t="s">
        <v>81</v>
      </c>
      <c r="AY185" s="142" t="s">
        <v>161</v>
      </c>
    </row>
    <row r="186" spans="2:65" s="1" customFormat="1" ht="16.5" customHeight="1">
      <c r="B186" s="31"/>
      <c r="C186" s="127" t="s">
        <v>302</v>
      </c>
      <c r="D186" s="127" t="s">
        <v>164</v>
      </c>
      <c r="E186" s="128" t="s">
        <v>303</v>
      </c>
      <c r="F186" s="129" t="s">
        <v>304</v>
      </c>
      <c r="G186" s="130" t="s">
        <v>84</v>
      </c>
      <c r="H186" s="131">
        <v>10</v>
      </c>
      <c r="I186" s="132"/>
      <c r="J186" s="133">
        <f>ROUND(I186*H186,2)</f>
        <v>0</v>
      </c>
      <c r="K186" s="129" t="s">
        <v>167</v>
      </c>
      <c r="L186" s="31"/>
      <c r="M186" s="134" t="s">
        <v>1</v>
      </c>
      <c r="N186" s="135" t="s">
        <v>41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114</v>
      </c>
      <c r="AT186" s="138" t="s">
        <v>164</v>
      </c>
      <c r="AU186" s="138" t="s">
        <v>91</v>
      </c>
      <c r="AY186" s="16" t="s">
        <v>161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81</v>
      </c>
      <c r="BK186" s="139">
        <f>ROUND(I186*H186,2)</f>
        <v>0</v>
      </c>
      <c r="BL186" s="16" t="s">
        <v>114</v>
      </c>
      <c r="BM186" s="138" t="s">
        <v>305</v>
      </c>
    </row>
    <row r="187" spans="2:65" s="11" customFormat="1" ht="20.85" customHeight="1">
      <c r="B187" s="115"/>
      <c r="D187" s="116" t="s">
        <v>75</v>
      </c>
      <c r="E187" s="125" t="s">
        <v>306</v>
      </c>
      <c r="F187" s="125" t="s">
        <v>307</v>
      </c>
      <c r="I187" s="118"/>
      <c r="J187" s="126">
        <f>BK187</f>
        <v>0</v>
      </c>
      <c r="L187" s="115"/>
      <c r="M187" s="120"/>
      <c r="P187" s="121">
        <f>SUM(P188:P214)</f>
        <v>0</v>
      </c>
      <c r="R187" s="121">
        <f>SUM(R188:R214)</f>
        <v>292.66837480000004</v>
      </c>
      <c r="T187" s="122">
        <f>SUM(T188:T214)</f>
        <v>0</v>
      </c>
      <c r="AR187" s="116" t="s">
        <v>81</v>
      </c>
      <c r="AT187" s="123" t="s">
        <v>75</v>
      </c>
      <c r="AU187" s="123" t="s">
        <v>86</v>
      </c>
      <c r="AY187" s="116" t="s">
        <v>161</v>
      </c>
      <c r="BK187" s="124">
        <f>SUM(BK188:BK214)</f>
        <v>0</v>
      </c>
    </row>
    <row r="188" spans="2:65" s="1" customFormat="1" ht="16.5" customHeight="1">
      <c r="B188" s="31"/>
      <c r="C188" s="127" t="s">
        <v>308</v>
      </c>
      <c r="D188" s="127" t="s">
        <v>164</v>
      </c>
      <c r="E188" s="128" t="s">
        <v>309</v>
      </c>
      <c r="F188" s="129" t="s">
        <v>310</v>
      </c>
      <c r="G188" s="130" t="s">
        <v>183</v>
      </c>
      <c r="H188" s="131">
        <v>212</v>
      </c>
      <c r="I188" s="132"/>
      <c r="J188" s="133">
        <f>ROUND(I188*H188,2)</f>
        <v>0</v>
      </c>
      <c r="K188" s="129" t="s">
        <v>167</v>
      </c>
      <c r="L188" s="31"/>
      <c r="M188" s="134" t="s">
        <v>1</v>
      </c>
      <c r="N188" s="135" t="s">
        <v>41</v>
      </c>
      <c r="P188" s="136">
        <f>O188*H188</f>
        <v>0</v>
      </c>
      <c r="Q188" s="136">
        <v>8.9779999999999999E-2</v>
      </c>
      <c r="R188" s="136">
        <f>Q188*H188</f>
        <v>19.033359999999998</v>
      </c>
      <c r="S188" s="136">
        <v>0</v>
      </c>
      <c r="T188" s="137">
        <f>S188*H188</f>
        <v>0</v>
      </c>
      <c r="AR188" s="138" t="s">
        <v>114</v>
      </c>
      <c r="AT188" s="138" t="s">
        <v>164</v>
      </c>
      <c r="AU188" s="138" t="s">
        <v>91</v>
      </c>
      <c r="AY188" s="16" t="s">
        <v>161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81</v>
      </c>
      <c r="BK188" s="139">
        <f>ROUND(I188*H188,2)</f>
        <v>0</v>
      </c>
      <c r="BL188" s="16" t="s">
        <v>114</v>
      </c>
      <c r="BM188" s="138" t="s">
        <v>311</v>
      </c>
    </row>
    <row r="189" spans="2:65" s="12" customFormat="1" ht="11.25">
      <c r="B189" s="140"/>
      <c r="D189" s="141" t="s">
        <v>169</v>
      </c>
      <c r="E189" s="142" t="s">
        <v>1</v>
      </c>
      <c r="F189" s="143" t="s">
        <v>312</v>
      </c>
      <c r="H189" s="144">
        <v>212</v>
      </c>
      <c r="I189" s="145"/>
      <c r="L189" s="140"/>
      <c r="M189" s="146"/>
      <c r="T189" s="147"/>
      <c r="AT189" s="142" t="s">
        <v>169</v>
      </c>
      <c r="AU189" s="142" t="s">
        <v>91</v>
      </c>
      <c r="AV189" s="12" t="s">
        <v>86</v>
      </c>
      <c r="AW189" s="12" t="s">
        <v>32</v>
      </c>
      <c r="AX189" s="12" t="s">
        <v>81</v>
      </c>
      <c r="AY189" s="142" t="s">
        <v>161</v>
      </c>
    </row>
    <row r="190" spans="2:65" s="1" customFormat="1" ht="16.5" customHeight="1">
      <c r="B190" s="31"/>
      <c r="C190" s="155" t="s">
        <v>313</v>
      </c>
      <c r="D190" s="155" t="s">
        <v>297</v>
      </c>
      <c r="E190" s="156" t="s">
        <v>314</v>
      </c>
      <c r="F190" s="157" t="s">
        <v>315</v>
      </c>
      <c r="G190" s="158" t="s">
        <v>95</v>
      </c>
      <c r="H190" s="159">
        <v>2.7559999999999998</v>
      </c>
      <c r="I190" s="160"/>
      <c r="J190" s="161">
        <f>ROUND(I190*H190,2)</f>
        <v>0</v>
      </c>
      <c r="K190" s="157" t="s">
        <v>167</v>
      </c>
      <c r="L190" s="162"/>
      <c r="M190" s="163" t="s">
        <v>1</v>
      </c>
      <c r="N190" s="164" t="s">
        <v>41</v>
      </c>
      <c r="P190" s="136">
        <f>O190*H190</f>
        <v>0</v>
      </c>
      <c r="Q190" s="136">
        <v>0.222</v>
      </c>
      <c r="R190" s="136">
        <f>Q190*H190</f>
        <v>0.61183199999999993</v>
      </c>
      <c r="S190" s="136">
        <v>0</v>
      </c>
      <c r="T190" s="137">
        <f>S190*H190</f>
        <v>0</v>
      </c>
      <c r="AR190" s="138" t="s">
        <v>199</v>
      </c>
      <c r="AT190" s="138" t="s">
        <v>297</v>
      </c>
      <c r="AU190" s="138" t="s">
        <v>91</v>
      </c>
      <c r="AY190" s="16" t="s">
        <v>161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81</v>
      </c>
      <c r="BK190" s="139">
        <f>ROUND(I190*H190,2)</f>
        <v>0</v>
      </c>
      <c r="BL190" s="16" t="s">
        <v>114</v>
      </c>
      <c r="BM190" s="138" t="s">
        <v>316</v>
      </c>
    </row>
    <row r="191" spans="2:65" s="12" customFormat="1" ht="11.25">
      <c r="B191" s="140"/>
      <c r="D191" s="141" t="s">
        <v>169</v>
      </c>
      <c r="F191" s="143" t="s">
        <v>317</v>
      </c>
      <c r="H191" s="144">
        <v>2.7559999999999998</v>
      </c>
      <c r="I191" s="145"/>
      <c r="L191" s="140"/>
      <c r="M191" s="146"/>
      <c r="T191" s="147"/>
      <c r="AT191" s="142" t="s">
        <v>169</v>
      </c>
      <c r="AU191" s="142" t="s">
        <v>91</v>
      </c>
      <c r="AV191" s="12" t="s">
        <v>86</v>
      </c>
      <c r="AW191" s="12" t="s">
        <v>4</v>
      </c>
      <c r="AX191" s="12" t="s">
        <v>81</v>
      </c>
      <c r="AY191" s="142" t="s">
        <v>161</v>
      </c>
    </row>
    <row r="192" spans="2:65" s="1" customFormat="1" ht="21.75" customHeight="1">
      <c r="B192" s="31"/>
      <c r="C192" s="127" t="s">
        <v>318</v>
      </c>
      <c r="D192" s="127" t="s">
        <v>164</v>
      </c>
      <c r="E192" s="128" t="s">
        <v>319</v>
      </c>
      <c r="F192" s="129" t="s">
        <v>320</v>
      </c>
      <c r="G192" s="130" t="s">
        <v>95</v>
      </c>
      <c r="H192" s="131">
        <v>390</v>
      </c>
      <c r="I192" s="132"/>
      <c r="J192" s="133">
        <f>ROUND(I192*H192,2)</f>
        <v>0</v>
      </c>
      <c r="K192" s="129" t="s">
        <v>167</v>
      </c>
      <c r="L192" s="31"/>
      <c r="M192" s="134" t="s">
        <v>1</v>
      </c>
      <c r="N192" s="135" t="s">
        <v>41</v>
      </c>
      <c r="P192" s="136">
        <f>O192*H192</f>
        <v>0</v>
      </c>
      <c r="Q192" s="136">
        <v>0.15175</v>
      </c>
      <c r="R192" s="136">
        <f>Q192*H192</f>
        <v>59.182499999999997</v>
      </c>
      <c r="S192" s="136">
        <v>0</v>
      </c>
      <c r="T192" s="137">
        <f>S192*H192</f>
        <v>0</v>
      </c>
      <c r="AR192" s="138" t="s">
        <v>114</v>
      </c>
      <c r="AT192" s="138" t="s">
        <v>164</v>
      </c>
      <c r="AU192" s="138" t="s">
        <v>91</v>
      </c>
      <c r="AY192" s="16" t="s">
        <v>161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6" t="s">
        <v>81</v>
      </c>
      <c r="BK192" s="139">
        <f>ROUND(I192*H192,2)</f>
        <v>0</v>
      </c>
      <c r="BL192" s="16" t="s">
        <v>114</v>
      </c>
      <c r="BM192" s="138" t="s">
        <v>321</v>
      </c>
    </row>
    <row r="193" spans="2:65" s="12" customFormat="1" ht="11.25">
      <c r="B193" s="140"/>
      <c r="D193" s="141" t="s">
        <v>169</v>
      </c>
      <c r="E193" s="142" t="s">
        <v>1</v>
      </c>
      <c r="F193" s="143" t="s">
        <v>93</v>
      </c>
      <c r="H193" s="144">
        <v>390</v>
      </c>
      <c r="I193" s="145"/>
      <c r="L193" s="140"/>
      <c r="M193" s="146"/>
      <c r="T193" s="147"/>
      <c r="AT193" s="142" t="s">
        <v>169</v>
      </c>
      <c r="AU193" s="142" t="s">
        <v>91</v>
      </c>
      <c r="AV193" s="12" t="s">
        <v>86</v>
      </c>
      <c r="AW193" s="12" t="s">
        <v>32</v>
      </c>
      <c r="AX193" s="12" t="s">
        <v>81</v>
      </c>
      <c r="AY193" s="142" t="s">
        <v>161</v>
      </c>
    </row>
    <row r="194" spans="2:65" s="1" customFormat="1" ht="16.5" customHeight="1">
      <c r="B194" s="31"/>
      <c r="C194" s="127" t="s">
        <v>322</v>
      </c>
      <c r="D194" s="127" t="s">
        <v>164</v>
      </c>
      <c r="E194" s="128" t="s">
        <v>323</v>
      </c>
      <c r="F194" s="129" t="s">
        <v>324</v>
      </c>
      <c r="G194" s="130" t="s">
        <v>95</v>
      </c>
      <c r="H194" s="131">
        <v>390</v>
      </c>
      <c r="I194" s="132"/>
      <c r="J194" s="133">
        <f>ROUND(I194*H194,2)</f>
        <v>0</v>
      </c>
      <c r="K194" s="129" t="s">
        <v>167</v>
      </c>
      <c r="L194" s="31"/>
      <c r="M194" s="134" t="s">
        <v>1</v>
      </c>
      <c r="N194" s="135" t="s">
        <v>41</v>
      </c>
      <c r="P194" s="136">
        <f>O194*H194</f>
        <v>0</v>
      </c>
      <c r="Q194" s="136">
        <v>0.13800000000000001</v>
      </c>
      <c r="R194" s="136">
        <f>Q194*H194</f>
        <v>53.820000000000007</v>
      </c>
      <c r="S194" s="136">
        <v>0</v>
      </c>
      <c r="T194" s="137">
        <f>S194*H194</f>
        <v>0</v>
      </c>
      <c r="AR194" s="138" t="s">
        <v>114</v>
      </c>
      <c r="AT194" s="138" t="s">
        <v>164</v>
      </c>
      <c r="AU194" s="138" t="s">
        <v>91</v>
      </c>
      <c r="AY194" s="16" t="s">
        <v>161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81</v>
      </c>
      <c r="BK194" s="139">
        <f>ROUND(I194*H194,2)</f>
        <v>0</v>
      </c>
      <c r="BL194" s="16" t="s">
        <v>114</v>
      </c>
      <c r="BM194" s="138" t="s">
        <v>325</v>
      </c>
    </row>
    <row r="195" spans="2:65" s="1" customFormat="1" ht="16.5" customHeight="1">
      <c r="B195" s="31"/>
      <c r="C195" s="127" t="s">
        <v>326</v>
      </c>
      <c r="D195" s="127" t="s">
        <v>164</v>
      </c>
      <c r="E195" s="128" t="s">
        <v>327</v>
      </c>
      <c r="F195" s="129" t="s">
        <v>328</v>
      </c>
      <c r="G195" s="130" t="s">
        <v>95</v>
      </c>
      <c r="H195" s="131">
        <v>390</v>
      </c>
      <c r="I195" s="132"/>
      <c r="J195" s="133">
        <f>ROUND(I195*H195,2)</f>
        <v>0</v>
      </c>
      <c r="K195" s="129" t="s">
        <v>167</v>
      </c>
      <c r="L195" s="31"/>
      <c r="M195" s="134" t="s">
        <v>1</v>
      </c>
      <c r="N195" s="135" t="s">
        <v>41</v>
      </c>
      <c r="P195" s="136">
        <f>O195*H195</f>
        <v>0</v>
      </c>
      <c r="Q195" s="136">
        <v>0.161</v>
      </c>
      <c r="R195" s="136">
        <f>Q195*H195</f>
        <v>62.79</v>
      </c>
      <c r="S195" s="136">
        <v>0</v>
      </c>
      <c r="T195" s="137">
        <f>S195*H195</f>
        <v>0</v>
      </c>
      <c r="AR195" s="138" t="s">
        <v>114</v>
      </c>
      <c r="AT195" s="138" t="s">
        <v>164</v>
      </c>
      <c r="AU195" s="138" t="s">
        <v>91</v>
      </c>
      <c r="AY195" s="16" t="s">
        <v>161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81</v>
      </c>
      <c r="BK195" s="139">
        <f>ROUND(I195*H195,2)</f>
        <v>0</v>
      </c>
      <c r="BL195" s="16" t="s">
        <v>114</v>
      </c>
      <c r="BM195" s="138" t="s">
        <v>329</v>
      </c>
    </row>
    <row r="196" spans="2:65" s="1" customFormat="1" ht="16.5" customHeight="1">
      <c r="B196" s="31"/>
      <c r="C196" s="127" t="s">
        <v>330</v>
      </c>
      <c r="D196" s="127" t="s">
        <v>164</v>
      </c>
      <c r="E196" s="128" t="s">
        <v>331</v>
      </c>
      <c r="F196" s="129" t="s">
        <v>332</v>
      </c>
      <c r="G196" s="130" t="s">
        <v>95</v>
      </c>
      <c r="H196" s="131">
        <v>390</v>
      </c>
      <c r="I196" s="132"/>
      <c r="J196" s="133">
        <f>ROUND(I196*H196,2)</f>
        <v>0</v>
      </c>
      <c r="K196" s="129" t="s">
        <v>167</v>
      </c>
      <c r="L196" s="31"/>
      <c r="M196" s="134" t="s">
        <v>1</v>
      </c>
      <c r="N196" s="135" t="s">
        <v>41</v>
      </c>
      <c r="P196" s="136">
        <f>O196*H196</f>
        <v>0</v>
      </c>
      <c r="Q196" s="136">
        <v>0.184</v>
      </c>
      <c r="R196" s="136">
        <f>Q196*H196</f>
        <v>71.760000000000005</v>
      </c>
      <c r="S196" s="136">
        <v>0</v>
      </c>
      <c r="T196" s="137">
        <f>S196*H196</f>
        <v>0</v>
      </c>
      <c r="AR196" s="138" t="s">
        <v>114</v>
      </c>
      <c r="AT196" s="138" t="s">
        <v>164</v>
      </c>
      <c r="AU196" s="138" t="s">
        <v>91</v>
      </c>
      <c r="AY196" s="16" t="s">
        <v>161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6" t="s">
        <v>81</v>
      </c>
      <c r="BK196" s="139">
        <f>ROUND(I196*H196,2)</f>
        <v>0</v>
      </c>
      <c r="BL196" s="16" t="s">
        <v>114</v>
      </c>
      <c r="BM196" s="138" t="s">
        <v>333</v>
      </c>
    </row>
    <row r="197" spans="2:65" s="1" customFormat="1" ht="16.5" customHeight="1">
      <c r="B197" s="31"/>
      <c r="C197" s="127" t="s">
        <v>334</v>
      </c>
      <c r="D197" s="127" t="s">
        <v>164</v>
      </c>
      <c r="E197" s="128" t="s">
        <v>335</v>
      </c>
      <c r="F197" s="129" t="s">
        <v>336</v>
      </c>
      <c r="G197" s="130" t="s">
        <v>95</v>
      </c>
      <c r="H197" s="131">
        <v>25</v>
      </c>
      <c r="I197" s="132"/>
      <c r="J197" s="133">
        <f>ROUND(I197*H197,2)</f>
        <v>0</v>
      </c>
      <c r="K197" s="129" t="s">
        <v>167</v>
      </c>
      <c r="L197" s="31"/>
      <c r="M197" s="134" t="s">
        <v>1</v>
      </c>
      <c r="N197" s="135" t="s">
        <v>41</v>
      </c>
      <c r="P197" s="136">
        <f>O197*H197</f>
        <v>0</v>
      </c>
      <c r="Q197" s="136">
        <v>8.8800000000000004E-2</v>
      </c>
      <c r="R197" s="136">
        <f>Q197*H197</f>
        <v>2.2200000000000002</v>
      </c>
      <c r="S197" s="136">
        <v>0</v>
      </c>
      <c r="T197" s="137">
        <f>S197*H197</f>
        <v>0</v>
      </c>
      <c r="AR197" s="138" t="s">
        <v>114</v>
      </c>
      <c r="AT197" s="138" t="s">
        <v>164</v>
      </c>
      <c r="AU197" s="138" t="s">
        <v>91</v>
      </c>
      <c r="AY197" s="16" t="s">
        <v>161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81</v>
      </c>
      <c r="BK197" s="139">
        <f>ROUND(I197*H197,2)</f>
        <v>0</v>
      </c>
      <c r="BL197" s="16" t="s">
        <v>114</v>
      </c>
      <c r="BM197" s="138" t="s">
        <v>337</v>
      </c>
    </row>
    <row r="198" spans="2:65" s="12" customFormat="1" ht="11.25">
      <c r="B198" s="140"/>
      <c r="D198" s="141" t="s">
        <v>169</v>
      </c>
      <c r="E198" s="142" t="s">
        <v>1</v>
      </c>
      <c r="F198" s="143" t="s">
        <v>97</v>
      </c>
      <c r="H198" s="144">
        <v>25</v>
      </c>
      <c r="I198" s="145"/>
      <c r="L198" s="140"/>
      <c r="M198" s="146"/>
      <c r="T198" s="147"/>
      <c r="AT198" s="142" t="s">
        <v>169</v>
      </c>
      <c r="AU198" s="142" t="s">
        <v>91</v>
      </c>
      <c r="AV198" s="12" t="s">
        <v>86</v>
      </c>
      <c r="AW198" s="12" t="s">
        <v>32</v>
      </c>
      <c r="AX198" s="12" t="s">
        <v>81</v>
      </c>
      <c r="AY198" s="142" t="s">
        <v>161</v>
      </c>
    </row>
    <row r="199" spans="2:65" s="1" customFormat="1" ht="16.5" customHeight="1">
      <c r="B199" s="31"/>
      <c r="C199" s="155" t="s">
        <v>338</v>
      </c>
      <c r="D199" s="155" t="s">
        <v>297</v>
      </c>
      <c r="E199" s="156" t="s">
        <v>339</v>
      </c>
      <c r="F199" s="157" t="s">
        <v>340</v>
      </c>
      <c r="G199" s="158" t="s">
        <v>95</v>
      </c>
      <c r="H199" s="159">
        <v>27.5</v>
      </c>
      <c r="I199" s="160"/>
      <c r="J199" s="161">
        <f>ROUND(I199*H199,2)</f>
        <v>0</v>
      </c>
      <c r="K199" s="157" t="s">
        <v>341</v>
      </c>
      <c r="L199" s="162"/>
      <c r="M199" s="163" t="s">
        <v>1</v>
      </c>
      <c r="N199" s="164" t="s">
        <v>41</v>
      </c>
      <c r="P199" s="136">
        <f>O199*H199</f>
        <v>0</v>
      </c>
      <c r="Q199" s="136">
        <v>0.13200000000000001</v>
      </c>
      <c r="R199" s="136">
        <f>Q199*H199</f>
        <v>3.6300000000000003</v>
      </c>
      <c r="S199" s="136">
        <v>0</v>
      </c>
      <c r="T199" s="137">
        <f>S199*H199</f>
        <v>0</v>
      </c>
      <c r="AR199" s="138" t="s">
        <v>199</v>
      </c>
      <c r="AT199" s="138" t="s">
        <v>297</v>
      </c>
      <c r="AU199" s="138" t="s">
        <v>91</v>
      </c>
      <c r="AY199" s="16" t="s">
        <v>161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81</v>
      </c>
      <c r="BK199" s="139">
        <f>ROUND(I199*H199,2)</f>
        <v>0</v>
      </c>
      <c r="BL199" s="16" t="s">
        <v>114</v>
      </c>
      <c r="BM199" s="138" t="s">
        <v>342</v>
      </c>
    </row>
    <row r="200" spans="2:65" s="12" customFormat="1" ht="11.25">
      <c r="B200" s="140"/>
      <c r="D200" s="141" t="s">
        <v>169</v>
      </c>
      <c r="F200" s="143" t="s">
        <v>343</v>
      </c>
      <c r="H200" s="144">
        <v>27.5</v>
      </c>
      <c r="I200" s="145"/>
      <c r="L200" s="140"/>
      <c r="M200" s="146"/>
      <c r="T200" s="147"/>
      <c r="AT200" s="142" t="s">
        <v>169</v>
      </c>
      <c r="AU200" s="142" t="s">
        <v>91</v>
      </c>
      <c r="AV200" s="12" t="s">
        <v>86</v>
      </c>
      <c r="AW200" s="12" t="s">
        <v>4</v>
      </c>
      <c r="AX200" s="12" t="s">
        <v>81</v>
      </c>
      <c r="AY200" s="142" t="s">
        <v>161</v>
      </c>
    </row>
    <row r="201" spans="2:65" s="1" customFormat="1" ht="16.5" customHeight="1">
      <c r="B201" s="31"/>
      <c r="C201" s="127" t="s">
        <v>344</v>
      </c>
      <c r="D201" s="127" t="s">
        <v>164</v>
      </c>
      <c r="E201" s="128" t="s">
        <v>345</v>
      </c>
      <c r="F201" s="129" t="s">
        <v>346</v>
      </c>
      <c r="G201" s="130" t="s">
        <v>95</v>
      </c>
      <c r="H201" s="131">
        <v>25</v>
      </c>
      <c r="I201" s="132"/>
      <c r="J201" s="133">
        <f>ROUND(I201*H201,2)</f>
        <v>0</v>
      </c>
      <c r="K201" s="129" t="s">
        <v>167</v>
      </c>
      <c r="L201" s="31"/>
      <c r="M201" s="134" t="s">
        <v>1</v>
      </c>
      <c r="N201" s="135" t="s">
        <v>41</v>
      </c>
      <c r="P201" s="136">
        <f>O201*H201</f>
        <v>0</v>
      </c>
      <c r="Q201" s="136">
        <v>9.1999999999999998E-2</v>
      </c>
      <c r="R201" s="136">
        <f>Q201*H201</f>
        <v>2.2999999999999998</v>
      </c>
      <c r="S201" s="136">
        <v>0</v>
      </c>
      <c r="T201" s="137">
        <f>S201*H201</f>
        <v>0</v>
      </c>
      <c r="AR201" s="138" t="s">
        <v>114</v>
      </c>
      <c r="AT201" s="138" t="s">
        <v>164</v>
      </c>
      <c r="AU201" s="138" t="s">
        <v>91</v>
      </c>
      <c r="AY201" s="16" t="s">
        <v>161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81</v>
      </c>
      <c r="BK201" s="139">
        <f>ROUND(I201*H201,2)</f>
        <v>0</v>
      </c>
      <c r="BL201" s="16" t="s">
        <v>114</v>
      </c>
      <c r="BM201" s="138" t="s">
        <v>347</v>
      </c>
    </row>
    <row r="202" spans="2:65" s="1" customFormat="1" ht="16.5" customHeight="1">
      <c r="B202" s="31"/>
      <c r="C202" s="127" t="s">
        <v>348</v>
      </c>
      <c r="D202" s="127" t="s">
        <v>164</v>
      </c>
      <c r="E202" s="128" t="s">
        <v>349</v>
      </c>
      <c r="F202" s="129" t="s">
        <v>350</v>
      </c>
      <c r="G202" s="130" t="s">
        <v>95</v>
      </c>
      <c r="H202" s="131">
        <v>25</v>
      </c>
      <c r="I202" s="132"/>
      <c r="J202" s="133">
        <f>ROUND(I202*H202,2)</f>
        <v>0</v>
      </c>
      <c r="K202" s="129" t="s">
        <v>167</v>
      </c>
      <c r="L202" s="31"/>
      <c r="M202" s="134" t="s">
        <v>1</v>
      </c>
      <c r="N202" s="135" t="s">
        <v>41</v>
      </c>
      <c r="P202" s="136">
        <f>O202*H202</f>
        <v>0</v>
      </c>
      <c r="Q202" s="136">
        <v>0.34499999999999997</v>
      </c>
      <c r="R202" s="136">
        <f>Q202*H202</f>
        <v>8.625</v>
      </c>
      <c r="S202" s="136">
        <v>0</v>
      </c>
      <c r="T202" s="137">
        <f>S202*H202</f>
        <v>0</v>
      </c>
      <c r="AR202" s="138" t="s">
        <v>114</v>
      </c>
      <c r="AT202" s="138" t="s">
        <v>164</v>
      </c>
      <c r="AU202" s="138" t="s">
        <v>91</v>
      </c>
      <c r="AY202" s="16" t="s">
        <v>161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81</v>
      </c>
      <c r="BK202" s="139">
        <f>ROUND(I202*H202,2)</f>
        <v>0</v>
      </c>
      <c r="BL202" s="16" t="s">
        <v>114</v>
      </c>
      <c r="BM202" s="138" t="s">
        <v>351</v>
      </c>
    </row>
    <row r="203" spans="2:65" s="1" customFormat="1" ht="21.75" customHeight="1">
      <c r="B203" s="31"/>
      <c r="C203" s="127" t="s">
        <v>352</v>
      </c>
      <c r="D203" s="127" t="s">
        <v>164</v>
      </c>
      <c r="E203" s="128" t="s">
        <v>353</v>
      </c>
      <c r="F203" s="129" t="s">
        <v>354</v>
      </c>
      <c r="G203" s="130" t="s">
        <v>95</v>
      </c>
      <c r="H203" s="131">
        <v>1.7</v>
      </c>
      <c r="I203" s="132"/>
      <c r="J203" s="133">
        <f>ROUND(I203*H203,2)</f>
        <v>0</v>
      </c>
      <c r="K203" s="129" t="s">
        <v>341</v>
      </c>
      <c r="L203" s="31"/>
      <c r="M203" s="134" t="s">
        <v>1</v>
      </c>
      <c r="N203" s="135" t="s">
        <v>41</v>
      </c>
      <c r="P203" s="136">
        <f>O203*H203</f>
        <v>0</v>
      </c>
      <c r="Q203" s="136">
        <v>6.3E-3</v>
      </c>
      <c r="R203" s="136">
        <f>Q203*H203</f>
        <v>1.0709999999999999E-2</v>
      </c>
      <c r="S203" s="136">
        <v>0</v>
      </c>
      <c r="T203" s="137">
        <f>S203*H203</f>
        <v>0</v>
      </c>
      <c r="AR203" s="138" t="s">
        <v>114</v>
      </c>
      <c r="AT203" s="138" t="s">
        <v>164</v>
      </c>
      <c r="AU203" s="138" t="s">
        <v>91</v>
      </c>
      <c r="AY203" s="16" t="s">
        <v>161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81</v>
      </c>
      <c r="BK203" s="139">
        <f>ROUND(I203*H203,2)</f>
        <v>0</v>
      </c>
      <c r="BL203" s="16" t="s">
        <v>114</v>
      </c>
      <c r="BM203" s="138" t="s">
        <v>355</v>
      </c>
    </row>
    <row r="204" spans="2:65" s="12" customFormat="1" ht="11.25">
      <c r="B204" s="140"/>
      <c r="D204" s="141" t="s">
        <v>169</v>
      </c>
      <c r="E204" s="142" t="s">
        <v>1</v>
      </c>
      <c r="F204" s="143" t="s">
        <v>356</v>
      </c>
      <c r="H204" s="144">
        <v>1.7</v>
      </c>
      <c r="I204" s="145"/>
      <c r="L204" s="140"/>
      <c r="M204" s="146"/>
      <c r="T204" s="147"/>
      <c r="AT204" s="142" t="s">
        <v>169</v>
      </c>
      <c r="AU204" s="142" t="s">
        <v>91</v>
      </c>
      <c r="AV204" s="12" t="s">
        <v>86</v>
      </c>
      <c r="AW204" s="12" t="s">
        <v>32</v>
      </c>
      <c r="AX204" s="12" t="s">
        <v>81</v>
      </c>
      <c r="AY204" s="142" t="s">
        <v>161</v>
      </c>
    </row>
    <row r="205" spans="2:65" s="1" customFormat="1" ht="16.5" customHeight="1">
      <c r="B205" s="31"/>
      <c r="C205" s="127" t="s">
        <v>357</v>
      </c>
      <c r="D205" s="127" t="s">
        <v>164</v>
      </c>
      <c r="E205" s="128" t="s">
        <v>358</v>
      </c>
      <c r="F205" s="129" t="s">
        <v>359</v>
      </c>
      <c r="G205" s="130" t="s">
        <v>95</v>
      </c>
      <c r="H205" s="131">
        <v>1.2</v>
      </c>
      <c r="I205" s="132"/>
      <c r="J205" s="133">
        <f>ROUND(I205*H205,2)</f>
        <v>0</v>
      </c>
      <c r="K205" s="129" t="s">
        <v>167</v>
      </c>
      <c r="L205" s="31"/>
      <c r="M205" s="134" t="s">
        <v>1</v>
      </c>
      <c r="N205" s="135" t="s">
        <v>41</v>
      </c>
      <c r="P205" s="136">
        <f>O205*H205</f>
        <v>0</v>
      </c>
      <c r="Q205" s="136">
        <v>2.6900000000000001E-3</v>
      </c>
      <c r="R205" s="136">
        <f>Q205*H205</f>
        <v>3.228E-3</v>
      </c>
      <c r="S205" s="136">
        <v>0</v>
      </c>
      <c r="T205" s="137">
        <f>S205*H205</f>
        <v>0</v>
      </c>
      <c r="AR205" s="138" t="s">
        <v>114</v>
      </c>
      <c r="AT205" s="138" t="s">
        <v>164</v>
      </c>
      <c r="AU205" s="138" t="s">
        <v>91</v>
      </c>
      <c r="AY205" s="16" t="s">
        <v>161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81</v>
      </c>
      <c r="BK205" s="139">
        <f>ROUND(I205*H205,2)</f>
        <v>0</v>
      </c>
      <c r="BL205" s="16" t="s">
        <v>114</v>
      </c>
      <c r="BM205" s="138" t="s">
        <v>360</v>
      </c>
    </row>
    <row r="206" spans="2:65" s="12" customFormat="1" ht="11.25">
      <c r="B206" s="140"/>
      <c r="D206" s="141" t="s">
        <v>169</v>
      </c>
      <c r="E206" s="142" t="s">
        <v>1</v>
      </c>
      <c r="F206" s="143" t="s">
        <v>361</v>
      </c>
      <c r="H206" s="144">
        <v>1.2</v>
      </c>
      <c r="I206" s="145"/>
      <c r="L206" s="140"/>
      <c r="M206" s="146"/>
      <c r="T206" s="147"/>
      <c r="AT206" s="142" t="s">
        <v>169</v>
      </c>
      <c r="AU206" s="142" t="s">
        <v>91</v>
      </c>
      <c r="AV206" s="12" t="s">
        <v>86</v>
      </c>
      <c r="AW206" s="12" t="s">
        <v>32</v>
      </c>
      <c r="AX206" s="12" t="s">
        <v>81</v>
      </c>
      <c r="AY206" s="142" t="s">
        <v>161</v>
      </c>
    </row>
    <row r="207" spans="2:65" s="1" customFormat="1" ht="16.5" customHeight="1">
      <c r="B207" s="31"/>
      <c r="C207" s="127" t="s">
        <v>362</v>
      </c>
      <c r="D207" s="127" t="s">
        <v>164</v>
      </c>
      <c r="E207" s="128" t="s">
        <v>363</v>
      </c>
      <c r="F207" s="129" t="s">
        <v>364</v>
      </c>
      <c r="G207" s="130" t="s">
        <v>95</v>
      </c>
      <c r="H207" s="131">
        <v>1.2</v>
      </c>
      <c r="I207" s="132"/>
      <c r="J207" s="133">
        <f>ROUND(I207*H207,2)</f>
        <v>0</v>
      </c>
      <c r="K207" s="129" t="s">
        <v>167</v>
      </c>
      <c r="L207" s="31"/>
      <c r="M207" s="134" t="s">
        <v>1</v>
      </c>
      <c r="N207" s="135" t="s">
        <v>41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114</v>
      </c>
      <c r="AT207" s="138" t="s">
        <v>164</v>
      </c>
      <c r="AU207" s="138" t="s">
        <v>91</v>
      </c>
      <c r="AY207" s="16" t="s">
        <v>161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81</v>
      </c>
      <c r="BK207" s="139">
        <f>ROUND(I207*H207,2)</f>
        <v>0</v>
      </c>
      <c r="BL207" s="16" t="s">
        <v>114</v>
      </c>
      <c r="BM207" s="138" t="s">
        <v>365</v>
      </c>
    </row>
    <row r="208" spans="2:65" s="1" customFormat="1" ht="16.5" customHeight="1">
      <c r="B208" s="31"/>
      <c r="C208" s="127" t="s">
        <v>366</v>
      </c>
      <c r="D208" s="127" t="s">
        <v>164</v>
      </c>
      <c r="E208" s="128" t="s">
        <v>367</v>
      </c>
      <c r="F208" s="129" t="s">
        <v>368</v>
      </c>
      <c r="G208" s="130" t="s">
        <v>84</v>
      </c>
      <c r="H208" s="131">
        <v>0.24</v>
      </c>
      <c r="I208" s="132"/>
      <c r="J208" s="133">
        <f>ROUND(I208*H208,2)</f>
        <v>0</v>
      </c>
      <c r="K208" s="129" t="s">
        <v>167</v>
      </c>
      <c r="L208" s="31"/>
      <c r="M208" s="134" t="s">
        <v>1</v>
      </c>
      <c r="N208" s="135" t="s">
        <v>41</v>
      </c>
      <c r="P208" s="136">
        <f>O208*H208</f>
        <v>0</v>
      </c>
      <c r="Q208" s="136">
        <v>2.3010199999999998</v>
      </c>
      <c r="R208" s="136">
        <f>Q208*H208</f>
        <v>0.55224479999999998</v>
      </c>
      <c r="S208" s="136">
        <v>0</v>
      </c>
      <c r="T208" s="137">
        <f>S208*H208</f>
        <v>0</v>
      </c>
      <c r="AR208" s="138" t="s">
        <v>114</v>
      </c>
      <c r="AT208" s="138" t="s">
        <v>164</v>
      </c>
      <c r="AU208" s="138" t="s">
        <v>91</v>
      </c>
      <c r="AY208" s="16" t="s">
        <v>161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81</v>
      </c>
      <c r="BK208" s="139">
        <f>ROUND(I208*H208,2)</f>
        <v>0</v>
      </c>
      <c r="BL208" s="16" t="s">
        <v>114</v>
      </c>
      <c r="BM208" s="138" t="s">
        <v>369</v>
      </c>
    </row>
    <row r="209" spans="2:65" s="12" customFormat="1" ht="11.25">
      <c r="B209" s="140"/>
      <c r="D209" s="141" t="s">
        <v>169</v>
      </c>
      <c r="E209" s="142" t="s">
        <v>1</v>
      </c>
      <c r="F209" s="143" t="s">
        <v>370</v>
      </c>
      <c r="H209" s="144">
        <v>0.24</v>
      </c>
      <c r="I209" s="145"/>
      <c r="L209" s="140"/>
      <c r="M209" s="146"/>
      <c r="T209" s="147"/>
      <c r="AT209" s="142" t="s">
        <v>169</v>
      </c>
      <c r="AU209" s="142" t="s">
        <v>91</v>
      </c>
      <c r="AV209" s="12" t="s">
        <v>86</v>
      </c>
      <c r="AW209" s="12" t="s">
        <v>32</v>
      </c>
      <c r="AX209" s="12" t="s">
        <v>81</v>
      </c>
      <c r="AY209" s="142" t="s">
        <v>161</v>
      </c>
    </row>
    <row r="210" spans="2:65" s="1" customFormat="1" ht="16.5" customHeight="1">
      <c r="B210" s="31"/>
      <c r="C210" s="127" t="s">
        <v>371</v>
      </c>
      <c r="D210" s="127" t="s">
        <v>164</v>
      </c>
      <c r="E210" s="128" t="s">
        <v>372</v>
      </c>
      <c r="F210" s="129" t="s">
        <v>373</v>
      </c>
      <c r="G210" s="130" t="s">
        <v>95</v>
      </c>
      <c r="H210" s="131">
        <v>4</v>
      </c>
      <c r="I210" s="132"/>
      <c r="J210" s="133">
        <f>ROUND(I210*H210,2)</f>
        <v>0</v>
      </c>
      <c r="K210" s="129" t="s">
        <v>167</v>
      </c>
      <c r="L210" s="31"/>
      <c r="M210" s="134" t="s">
        <v>1</v>
      </c>
      <c r="N210" s="135" t="s">
        <v>41</v>
      </c>
      <c r="P210" s="136">
        <f>O210*H210</f>
        <v>0</v>
      </c>
      <c r="Q210" s="136">
        <v>0.69</v>
      </c>
      <c r="R210" s="136">
        <f>Q210*H210</f>
        <v>2.76</v>
      </c>
      <c r="S210" s="136">
        <v>0</v>
      </c>
      <c r="T210" s="137">
        <f>S210*H210</f>
        <v>0</v>
      </c>
      <c r="AR210" s="138" t="s">
        <v>114</v>
      </c>
      <c r="AT210" s="138" t="s">
        <v>164</v>
      </c>
      <c r="AU210" s="138" t="s">
        <v>91</v>
      </c>
      <c r="AY210" s="16" t="s">
        <v>161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81</v>
      </c>
      <c r="BK210" s="139">
        <f>ROUND(I210*H210,2)</f>
        <v>0</v>
      </c>
      <c r="BL210" s="16" t="s">
        <v>114</v>
      </c>
      <c r="BM210" s="138" t="s">
        <v>374</v>
      </c>
    </row>
    <row r="211" spans="2:65" s="12" customFormat="1" ht="11.25">
      <c r="B211" s="140"/>
      <c r="D211" s="141" t="s">
        <v>169</v>
      </c>
      <c r="E211" s="142" t="s">
        <v>1</v>
      </c>
      <c r="F211" s="143" t="s">
        <v>112</v>
      </c>
      <c r="H211" s="144">
        <v>4</v>
      </c>
      <c r="I211" s="145"/>
      <c r="L211" s="140"/>
      <c r="M211" s="146"/>
      <c r="T211" s="147"/>
      <c r="AT211" s="142" t="s">
        <v>169</v>
      </c>
      <c r="AU211" s="142" t="s">
        <v>91</v>
      </c>
      <c r="AV211" s="12" t="s">
        <v>86</v>
      </c>
      <c r="AW211" s="12" t="s">
        <v>32</v>
      </c>
      <c r="AX211" s="12" t="s">
        <v>81</v>
      </c>
      <c r="AY211" s="142" t="s">
        <v>161</v>
      </c>
    </row>
    <row r="212" spans="2:65" s="1" customFormat="1" ht="16.5" customHeight="1">
      <c r="B212" s="31"/>
      <c r="C212" s="127" t="s">
        <v>375</v>
      </c>
      <c r="D212" s="127" t="s">
        <v>164</v>
      </c>
      <c r="E212" s="128" t="s">
        <v>376</v>
      </c>
      <c r="F212" s="129" t="s">
        <v>377</v>
      </c>
      <c r="G212" s="130" t="s">
        <v>95</v>
      </c>
      <c r="H212" s="131">
        <v>4</v>
      </c>
      <c r="I212" s="132"/>
      <c r="J212" s="133">
        <f>ROUND(I212*H212,2)</f>
        <v>0</v>
      </c>
      <c r="K212" s="129" t="s">
        <v>167</v>
      </c>
      <c r="L212" s="31"/>
      <c r="M212" s="134" t="s">
        <v>1</v>
      </c>
      <c r="N212" s="135" t="s">
        <v>41</v>
      </c>
      <c r="P212" s="136">
        <f>O212*H212</f>
        <v>0</v>
      </c>
      <c r="Q212" s="136">
        <v>0.34499999999999997</v>
      </c>
      <c r="R212" s="136">
        <f>Q212*H212</f>
        <v>1.38</v>
      </c>
      <c r="S212" s="136">
        <v>0</v>
      </c>
      <c r="T212" s="137">
        <f>S212*H212</f>
        <v>0</v>
      </c>
      <c r="AR212" s="138" t="s">
        <v>114</v>
      </c>
      <c r="AT212" s="138" t="s">
        <v>164</v>
      </c>
      <c r="AU212" s="138" t="s">
        <v>91</v>
      </c>
      <c r="AY212" s="16" t="s">
        <v>161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81</v>
      </c>
      <c r="BK212" s="139">
        <f>ROUND(I212*H212,2)</f>
        <v>0</v>
      </c>
      <c r="BL212" s="16" t="s">
        <v>114</v>
      </c>
      <c r="BM212" s="138" t="s">
        <v>378</v>
      </c>
    </row>
    <row r="213" spans="2:65" s="1" customFormat="1" ht="24.2" customHeight="1">
      <c r="B213" s="31"/>
      <c r="C213" s="127" t="s">
        <v>379</v>
      </c>
      <c r="D213" s="127" t="s">
        <v>164</v>
      </c>
      <c r="E213" s="128" t="s">
        <v>380</v>
      </c>
      <c r="F213" s="129" t="s">
        <v>381</v>
      </c>
      <c r="G213" s="130" t="s">
        <v>183</v>
      </c>
      <c r="H213" s="131">
        <v>10</v>
      </c>
      <c r="I213" s="132"/>
      <c r="J213" s="133">
        <f>ROUND(I213*H213,2)</f>
        <v>0</v>
      </c>
      <c r="K213" s="129" t="s">
        <v>341</v>
      </c>
      <c r="L213" s="31"/>
      <c r="M213" s="134" t="s">
        <v>1</v>
      </c>
      <c r="N213" s="135" t="s">
        <v>41</v>
      </c>
      <c r="P213" s="136">
        <f>O213*H213</f>
        <v>0</v>
      </c>
      <c r="Q213" s="136">
        <v>0.39895000000000003</v>
      </c>
      <c r="R213" s="136">
        <f>Q213*H213</f>
        <v>3.9895000000000005</v>
      </c>
      <c r="S213" s="136">
        <v>0</v>
      </c>
      <c r="T213" s="137">
        <f>S213*H213</f>
        <v>0</v>
      </c>
      <c r="AR213" s="138" t="s">
        <v>114</v>
      </c>
      <c r="AT213" s="138" t="s">
        <v>164</v>
      </c>
      <c r="AU213" s="138" t="s">
        <v>91</v>
      </c>
      <c r="AY213" s="16" t="s">
        <v>161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81</v>
      </c>
      <c r="BK213" s="139">
        <f>ROUND(I213*H213,2)</f>
        <v>0</v>
      </c>
      <c r="BL213" s="16" t="s">
        <v>114</v>
      </c>
      <c r="BM213" s="138" t="s">
        <v>382</v>
      </c>
    </row>
    <row r="214" spans="2:65" s="12" customFormat="1" ht="11.25">
      <c r="B214" s="140"/>
      <c r="D214" s="141" t="s">
        <v>169</v>
      </c>
      <c r="E214" s="142" t="s">
        <v>1</v>
      </c>
      <c r="F214" s="143" t="s">
        <v>383</v>
      </c>
      <c r="H214" s="144">
        <v>10</v>
      </c>
      <c r="I214" s="145"/>
      <c r="L214" s="140"/>
      <c r="M214" s="146"/>
      <c r="T214" s="147"/>
      <c r="AT214" s="142" t="s">
        <v>169</v>
      </c>
      <c r="AU214" s="142" t="s">
        <v>91</v>
      </c>
      <c r="AV214" s="12" t="s">
        <v>86</v>
      </c>
      <c r="AW214" s="12" t="s">
        <v>32</v>
      </c>
      <c r="AX214" s="12" t="s">
        <v>81</v>
      </c>
      <c r="AY214" s="142" t="s">
        <v>161</v>
      </c>
    </row>
    <row r="215" spans="2:65" s="11" customFormat="1" ht="20.85" customHeight="1">
      <c r="B215" s="115"/>
      <c r="D215" s="116" t="s">
        <v>75</v>
      </c>
      <c r="E215" s="125" t="s">
        <v>384</v>
      </c>
      <c r="F215" s="125" t="s">
        <v>385</v>
      </c>
      <c r="I215" s="118"/>
      <c r="J215" s="126">
        <f>BK215</f>
        <v>0</v>
      </c>
      <c r="L215" s="115"/>
      <c r="M215" s="120"/>
      <c r="P215" s="121">
        <f>SUM(P216:P221)</f>
        <v>0</v>
      </c>
      <c r="R215" s="121">
        <f>SUM(R216:R221)</f>
        <v>0</v>
      </c>
      <c r="T215" s="122">
        <f>SUM(T216:T221)</f>
        <v>0</v>
      </c>
      <c r="AR215" s="116" t="s">
        <v>81</v>
      </c>
      <c r="AT215" s="123" t="s">
        <v>75</v>
      </c>
      <c r="AU215" s="123" t="s">
        <v>86</v>
      </c>
      <c r="AY215" s="116" t="s">
        <v>161</v>
      </c>
      <c r="BK215" s="124">
        <f>SUM(BK216:BK221)</f>
        <v>0</v>
      </c>
    </row>
    <row r="216" spans="2:65" s="1" customFormat="1" ht="16.5" customHeight="1">
      <c r="B216" s="31"/>
      <c r="C216" s="127" t="s">
        <v>386</v>
      </c>
      <c r="D216" s="127" t="s">
        <v>164</v>
      </c>
      <c r="E216" s="128" t="s">
        <v>387</v>
      </c>
      <c r="F216" s="129" t="s">
        <v>388</v>
      </c>
      <c r="G216" s="130" t="s">
        <v>213</v>
      </c>
      <c r="H216" s="131">
        <v>5.85</v>
      </c>
      <c r="I216" s="132"/>
      <c r="J216" s="133">
        <f t="shared" ref="J216:J221" si="10">ROUND(I216*H216,2)</f>
        <v>0</v>
      </c>
      <c r="K216" s="129" t="s">
        <v>167</v>
      </c>
      <c r="L216" s="31"/>
      <c r="M216" s="134" t="s">
        <v>1</v>
      </c>
      <c r="N216" s="135" t="s">
        <v>41</v>
      </c>
      <c r="P216" s="136">
        <f t="shared" ref="P216:P221" si="11">O216*H216</f>
        <v>0</v>
      </c>
      <c r="Q216" s="136">
        <v>0</v>
      </c>
      <c r="R216" s="136">
        <f t="shared" ref="R216:R221" si="12">Q216*H216</f>
        <v>0</v>
      </c>
      <c r="S216" s="136">
        <v>0</v>
      </c>
      <c r="T216" s="137">
        <f t="shared" ref="T216:T221" si="13">S216*H216</f>
        <v>0</v>
      </c>
      <c r="AR216" s="138" t="s">
        <v>114</v>
      </c>
      <c r="AT216" s="138" t="s">
        <v>164</v>
      </c>
      <c r="AU216" s="138" t="s">
        <v>91</v>
      </c>
      <c r="AY216" s="16" t="s">
        <v>161</v>
      </c>
      <c r="BE216" s="139">
        <f t="shared" ref="BE216:BE221" si="14">IF(N216="základní",J216,0)</f>
        <v>0</v>
      </c>
      <c r="BF216" s="139">
        <f t="shared" ref="BF216:BF221" si="15">IF(N216="snížená",J216,0)</f>
        <v>0</v>
      </c>
      <c r="BG216" s="139">
        <f t="shared" ref="BG216:BG221" si="16">IF(N216="zákl. přenesená",J216,0)</f>
        <v>0</v>
      </c>
      <c r="BH216" s="139">
        <f t="shared" ref="BH216:BH221" si="17">IF(N216="sníž. přenesená",J216,0)</f>
        <v>0</v>
      </c>
      <c r="BI216" s="139">
        <f t="shared" ref="BI216:BI221" si="18">IF(N216="nulová",J216,0)</f>
        <v>0</v>
      </c>
      <c r="BJ216" s="16" t="s">
        <v>81</v>
      </c>
      <c r="BK216" s="139">
        <f t="shared" ref="BK216:BK221" si="19">ROUND(I216*H216,2)</f>
        <v>0</v>
      </c>
      <c r="BL216" s="16" t="s">
        <v>114</v>
      </c>
      <c r="BM216" s="138" t="s">
        <v>389</v>
      </c>
    </row>
    <row r="217" spans="2:65" s="1" customFormat="1" ht="21.75" customHeight="1">
      <c r="B217" s="31"/>
      <c r="C217" s="127" t="s">
        <v>102</v>
      </c>
      <c r="D217" s="127" t="s">
        <v>164</v>
      </c>
      <c r="E217" s="128" t="s">
        <v>390</v>
      </c>
      <c r="F217" s="129" t="s">
        <v>391</v>
      </c>
      <c r="G217" s="130" t="s">
        <v>213</v>
      </c>
      <c r="H217" s="131">
        <v>5.85</v>
      </c>
      <c r="I217" s="132"/>
      <c r="J217" s="133">
        <f t="shared" si="10"/>
        <v>0</v>
      </c>
      <c r="K217" s="129" t="s">
        <v>167</v>
      </c>
      <c r="L217" s="31"/>
      <c r="M217" s="134" t="s">
        <v>1</v>
      </c>
      <c r="N217" s="135" t="s">
        <v>41</v>
      </c>
      <c r="P217" s="136">
        <f t="shared" si="11"/>
        <v>0</v>
      </c>
      <c r="Q217" s="136">
        <v>0</v>
      </c>
      <c r="R217" s="136">
        <f t="shared" si="12"/>
        <v>0</v>
      </c>
      <c r="S217" s="136">
        <v>0</v>
      </c>
      <c r="T217" s="137">
        <f t="shared" si="13"/>
        <v>0</v>
      </c>
      <c r="AR217" s="138" t="s">
        <v>114</v>
      </c>
      <c r="AT217" s="138" t="s">
        <v>164</v>
      </c>
      <c r="AU217" s="138" t="s">
        <v>91</v>
      </c>
      <c r="AY217" s="16" t="s">
        <v>161</v>
      </c>
      <c r="BE217" s="139">
        <f t="shared" si="14"/>
        <v>0</v>
      </c>
      <c r="BF217" s="139">
        <f t="shared" si="15"/>
        <v>0</v>
      </c>
      <c r="BG217" s="139">
        <f t="shared" si="16"/>
        <v>0</v>
      </c>
      <c r="BH217" s="139">
        <f t="shared" si="17"/>
        <v>0</v>
      </c>
      <c r="BI217" s="139">
        <f t="shared" si="18"/>
        <v>0</v>
      </c>
      <c r="BJ217" s="16" t="s">
        <v>81</v>
      </c>
      <c r="BK217" s="139">
        <f t="shared" si="19"/>
        <v>0</v>
      </c>
      <c r="BL217" s="16" t="s">
        <v>114</v>
      </c>
      <c r="BM217" s="138" t="s">
        <v>392</v>
      </c>
    </row>
    <row r="218" spans="2:65" s="1" customFormat="1" ht="21.75" customHeight="1">
      <c r="B218" s="31"/>
      <c r="C218" s="127" t="s">
        <v>393</v>
      </c>
      <c r="D218" s="127" t="s">
        <v>164</v>
      </c>
      <c r="E218" s="128" t="s">
        <v>394</v>
      </c>
      <c r="F218" s="129" t="s">
        <v>395</v>
      </c>
      <c r="G218" s="130" t="s">
        <v>213</v>
      </c>
      <c r="H218" s="131">
        <v>5.85</v>
      </c>
      <c r="I218" s="132"/>
      <c r="J218" s="133">
        <f t="shared" si="10"/>
        <v>0</v>
      </c>
      <c r="K218" s="129" t="s">
        <v>167</v>
      </c>
      <c r="L218" s="31"/>
      <c r="M218" s="134" t="s">
        <v>1</v>
      </c>
      <c r="N218" s="135" t="s">
        <v>41</v>
      </c>
      <c r="P218" s="136">
        <f t="shared" si="11"/>
        <v>0</v>
      </c>
      <c r="Q218" s="136">
        <v>0</v>
      </c>
      <c r="R218" s="136">
        <f t="shared" si="12"/>
        <v>0</v>
      </c>
      <c r="S218" s="136">
        <v>0</v>
      </c>
      <c r="T218" s="137">
        <f t="shared" si="13"/>
        <v>0</v>
      </c>
      <c r="AR218" s="138" t="s">
        <v>114</v>
      </c>
      <c r="AT218" s="138" t="s">
        <v>164</v>
      </c>
      <c r="AU218" s="138" t="s">
        <v>91</v>
      </c>
      <c r="AY218" s="16" t="s">
        <v>161</v>
      </c>
      <c r="BE218" s="139">
        <f t="shared" si="14"/>
        <v>0</v>
      </c>
      <c r="BF218" s="139">
        <f t="shared" si="15"/>
        <v>0</v>
      </c>
      <c r="BG218" s="139">
        <f t="shared" si="16"/>
        <v>0</v>
      </c>
      <c r="BH218" s="139">
        <f t="shared" si="17"/>
        <v>0</v>
      </c>
      <c r="BI218" s="139">
        <f t="shared" si="18"/>
        <v>0</v>
      </c>
      <c r="BJ218" s="16" t="s">
        <v>81</v>
      </c>
      <c r="BK218" s="139">
        <f t="shared" si="19"/>
        <v>0</v>
      </c>
      <c r="BL218" s="16" t="s">
        <v>114</v>
      </c>
      <c r="BM218" s="138" t="s">
        <v>396</v>
      </c>
    </row>
    <row r="219" spans="2:65" s="1" customFormat="1" ht="21.75" customHeight="1">
      <c r="B219" s="31"/>
      <c r="C219" s="127" t="s">
        <v>397</v>
      </c>
      <c r="D219" s="127" t="s">
        <v>164</v>
      </c>
      <c r="E219" s="128" t="s">
        <v>398</v>
      </c>
      <c r="F219" s="129" t="s">
        <v>399</v>
      </c>
      <c r="G219" s="130" t="s">
        <v>213</v>
      </c>
      <c r="H219" s="131">
        <v>286.61799999999999</v>
      </c>
      <c r="I219" s="132"/>
      <c r="J219" s="133">
        <f t="shared" si="10"/>
        <v>0</v>
      </c>
      <c r="K219" s="129" t="s">
        <v>167</v>
      </c>
      <c r="L219" s="31"/>
      <c r="M219" s="134" t="s">
        <v>1</v>
      </c>
      <c r="N219" s="135" t="s">
        <v>41</v>
      </c>
      <c r="P219" s="136">
        <f t="shared" si="11"/>
        <v>0</v>
      </c>
      <c r="Q219" s="136">
        <v>0</v>
      </c>
      <c r="R219" s="136">
        <f t="shared" si="12"/>
        <v>0</v>
      </c>
      <c r="S219" s="136">
        <v>0</v>
      </c>
      <c r="T219" s="137">
        <f t="shared" si="13"/>
        <v>0</v>
      </c>
      <c r="AR219" s="138" t="s">
        <v>114</v>
      </c>
      <c r="AT219" s="138" t="s">
        <v>164</v>
      </c>
      <c r="AU219" s="138" t="s">
        <v>91</v>
      </c>
      <c r="AY219" s="16" t="s">
        <v>161</v>
      </c>
      <c r="BE219" s="139">
        <f t="shared" si="14"/>
        <v>0</v>
      </c>
      <c r="BF219" s="139">
        <f t="shared" si="15"/>
        <v>0</v>
      </c>
      <c r="BG219" s="139">
        <f t="shared" si="16"/>
        <v>0</v>
      </c>
      <c r="BH219" s="139">
        <f t="shared" si="17"/>
        <v>0</v>
      </c>
      <c r="BI219" s="139">
        <f t="shared" si="18"/>
        <v>0</v>
      </c>
      <c r="BJ219" s="16" t="s">
        <v>81</v>
      </c>
      <c r="BK219" s="139">
        <f t="shared" si="19"/>
        <v>0</v>
      </c>
      <c r="BL219" s="16" t="s">
        <v>114</v>
      </c>
      <c r="BM219" s="138" t="s">
        <v>400</v>
      </c>
    </row>
    <row r="220" spans="2:65" s="1" customFormat="1" ht="21.75" customHeight="1">
      <c r="B220" s="31"/>
      <c r="C220" s="127" t="s">
        <v>401</v>
      </c>
      <c r="D220" s="127" t="s">
        <v>164</v>
      </c>
      <c r="E220" s="128" t="s">
        <v>402</v>
      </c>
      <c r="F220" s="129" t="s">
        <v>403</v>
      </c>
      <c r="G220" s="130" t="s">
        <v>213</v>
      </c>
      <c r="H220" s="131">
        <v>286.61799999999999</v>
      </c>
      <c r="I220" s="132"/>
      <c r="J220" s="133">
        <f t="shared" si="10"/>
        <v>0</v>
      </c>
      <c r="K220" s="129" t="s">
        <v>167</v>
      </c>
      <c r="L220" s="31"/>
      <c r="M220" s="134" t="s">
        <v>1</v>
      </c>
      <c r="N220" s="135" t="s">
        <v>41</v>
      </c>
      <c r="P220" s="136">
        <f t="shared" si="11"/>
        <v>0</v>
      </c>
      <c r="Q220" s="136">
        <v>0</v>
      </c>
      <c r="R220" s="136">
        <f t="shared" si="12"/>
        <v>0</v>
      </c>
      <c r="S220" s="136">
        <v>0</v>
      </c>
      <c r="T220" s="137">
        <f t="shared" si="13"/>
        <v>0</v>
      </c>
      <c r="AR220" s="138" t="s">
        <v>114</v>
      </c>
      <c r="AT220" s="138" t="s">
        <v>164</v>
      </c>
      <c r="AU220" s="138" t="s">
        <v>91</v>
      </c>
      <c r="AY220" s="16" t="s">
        <v>161</v>
      </c>
      <c r="BE220" s="139">
        <f t="shared" si="14"/>
        <v>0</v>
      </c>
      <c r="BF220" s="139">
        <f t="shared" si="15"/>
        <v>0</v>
      </c>
      <c r="BG220" s="139">
        <f t="shared" si="16"/>
        <v>0</v>
      </c>
      <c r="BH220" s="139">
        <f t="shared" si="17"/>
        <v>0</v>
      </c>
      <c r="BI220" s="139">
        <f t="shared" si="18"/>
        <v>0</v>
      </c>
      <c r="BJ220" s="16" t="s">
        <v>81</v>
      </c>
      <c r="BK220" s="139">
        <f t="shared" si="19"/>
        <v>0</v>
      </c>
      <c r="BL220" s="16" t="s">
        <v>114</v>
      </c>
      <c r="BM220" s="138" t="s">
        <v>404</v>
      </c>
    </row>
    <row r="221" spans="2:65" s="1" customFormat="1" ht="21.75" customHeight="1">
      <c r="B221" s="31"/>
      <c r="C221" s="127" t="s">
        <v>405</v>
      </c>
      <c r="D221" s="127" t="s">
        <v>164</v>
      </c>
      <c r="E221" s="128" t="s">
        <v>406</v>
      </c>
      <c r="F221" s="129" t="s">
        <v>407</v>
      </c>
      <c r="G221" s="130" t="s">
        <v>213</v>
      </c>
      <c r="H221" s="131">
        <v>286.61799999999999</v>
      </c>
      <c r="I221" s="132"/>
      <c r="J221" s="133">
        <f t="shared" si="10"/>
        <v>0</v>
      </c>
      <c r="K221" s="129" t="s">
        <v>167</v>
      </c>
      <c r="L221" s="31"/>
      <c r="M221" s="134" t="s">
        <v>1</v>
      </c>
      <c r="N221" s="135" t="s">
        <v>41</v>
      </c>
      <c r="P221" s="136">
        <f t="shared" si="11"/>
        <v>0</v>
      </c>
      <c r="Q221" s="136">
        <v>0</v>
      </c>
      <c r="R221" s="136">
        <f t="shared" si="12"/>
        <v>0</v>
      </c>
      <c r="S221" s="136">
        <v>0</v>
      </c>
      <c r="T221" s="137">
        <f t="shared" si="13"/>
        <v>0</v>
      </c>
      <c r="AR221" s="138" t="s">
        <v>114</v>
      </c>
      <c r="AT221" s="138" t="s">
        <v>164</v>
      </c>
      <c r="AU221" s="138" t="s">
        <v>91</v>
      </c>
      <c r="AY221" s="16" t="s">
        <v>161</v>
      </c>
      <c r="BE221" s="139">
        <f t="shared" si="14"/>
        <v>0</v>
      </c>
      <c r="BF221" s="139">
        <f t="shared" si="15"/>
        <v>0</v>
      </c>
      <c r="BG221" s="139">
        <f t="shared" si="16"/>
        <v>0</v>
      </c>
      <c r="BH221" s="139">
        <f t="shared" si="17"/>
        <v>0</v>
      </c>
      <c r="BI221" s="139">
        <f t="shared" si="18"/>
        <v>0</v>
      </c>
      <c r="BJ221" s="16" t="s">
        <v>81</v>
      </c>
      <c r="BK221" s="139">
        <f t="shared" si="19"/>
        <v>0</v>
      </c>
      <c r="BL221" s="16" t="s">
        <v>114</v>
      </c>
      <c r="BM221" s="138" t="s">
        <v>408</v>
      </c>
    </row>
    <row r="222" spans="2:65" s="11" customFormat="1" ht="22.9" customHeight="1">
      <c r="B222" s="115"/>
      <c r="D222" s="116" t="s">
        <v>75</v>
      </c>
      <c r="E222" s="125" t="s">
        <v>409</v>
      </c>
      <c r="F222" s="125" t="s">
        <v>410</v>
      </c>
      <c r="I222" s="118"/>
      <c r="J222" s="126">
        <f>BK222</f>
        <v>0</v>
      </c>
      <c r="L222" s="115"/>
      <c r="M222" s="120"/>
      <c r="P222" s="121">
        <f>P223+P248+P293+P311+P389+P409</f>
        <v>0</v>
      </c>
      <c r="R222" s="121">
        <f>R223+R248+R293+R311+R389+R409</f>
        <v>31.086973000000004</v>
      </c>
      <c r="T222" s="122">
        <f>T223+T248+T293+T311+T389+T409</f>
        <v>0</v>
      </c>
      <c r="AR222" s="116" t="s">
        <v>114</v>
      </c>
      <c r="AT222" s="123" t="s">
        <v>75</v>
      </c>
      <c r="AU222" s="123" t="s">
        <v>81</v>
      </c>
      <c r="AY222" s="116" t="s">
        <v>161</v>
      </c>
      <c r="BK222" s="124">
        <f>BK223+BK248+BK293+BK311+BK389+BK409</f>
        <v>0</v>
      </c>
    </row>
    <row r="223" spans="2:65" s="11" customFormat="1" ht="20.85" customHeight="1">
      <c r="B223" s="115"/>
      <c r="D223" s="116" t="s">
        <v>75</v>
      </c>
      <c r="E223" s="125" t="s">
        <v>411</v>
      </c>
      <c r="F223" s="125" t="s">
        <v>412</v>
      </c>
      <c r="I223" s="118"/>
      <c r="J223" s="126">
        <f>BK223</f>
        <v>0</v>
      </c>
      <c r="L223" s="115"/>
      <c r="M223" s="120"/>
      <c r="P223" s="121">
        <f>SUM(P224:P247)</f>
        <v>0</v>
      </c>
      <c r="R223" s="121">
        <f>SUM(R224:R247)</f>
        <v>0.155468</v>
      </c>
      <c r="T223" s="122">
        <f>SUM(T224:T247)</f>
        <v>0</v>
      </c>
      <c r="AR223" s="116" t="s">
        <v>114</v>
      </c>
      <c r="AT223" s="123" t="s">
        <v>75</v>
      </c>
      <c r="AU223" s="123" t="s">
        <v>86</v>
      </c>
      <c r="AY223" s="116" t="s">
        <v>161</v>
      </c>
      <c r="BK223" s="124">
        <f>SUM(BK224:BK247)</f>
        <v>0</v>
      </c>
    </row>
    <row r="224" spans="2:65" s="1" customFormat="1" ht="16.5" customHeight="1">
      <c r="B224" s="31"/>
      <c r="C224" s="127" t="s">
        <v>413</v>
      </c>
      <c r="D224" s="127" t="s">
        <v>164</v>
      </c>
      <c r="E224" s="128" t="s">
        <v>414</v>
      </c>
      <c r="F224" s="129" t="s">
        <v>415</v>
      </c>
      <c r="G224" s="130" t="s">
        <v>95</v>
      </c>
      <c r="H224" s="131">
        <v>60</v>
      </c>
      <c r="I224" s="132"/>
      <c r="J224" s="133">
        <f>ROUND(I224*H224,2)</f>
        <v>0</v>
      </c>
      <c r="K224" s="129" t="s">
        <v>167</v>
      </c>
      <c r="L224" s="31"/>
      <c r="M224" s="134" t="s">
        <v>1</v>
      </c>
      <c r="N224" s="135" t="s">
        <v>41</v>
      </c>
      <c r="P224" s="136">
        <f>O224*H224</f>
        <v>0</v>
      </c>
      <c r="Q224" s="136">
        <v>0</v>
      </c>
      <c r="R224" s="136">
        <f>Q224*H224</f>
        <v>0</v>
      </c>
      <c r="S224" s="136">
        <v>0</v>
      </c>
      <c r="T224" s="137">
        <f>S224*H224</f>
        <v>0</v>
      </c>
      <c r="AR224" s="138" t="s">
        <v>114</v>
      </c>
      <c r="AT224" s="138" t="s">
        <v>164</v>
      </c>
      <c r="AU224" s="138" t="s">
        <v>91</v>
      </c>
      <c r="AY224" s="16" t="s">
        <v>161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81</v>
      </c>
      <c r="BK224" s="139">
        <f>ROUND(I224*H224,2)</f>
        <v>0</v>
      </c>
      <c r="BL224" s="16" t="s">
        <v>114</v>
      </c>
      <c r="BM224" s="138" t="s">
        <v>416</v>
      </c>
    </row>
    <row r="225" spans="2:65" s="12" customFormat="1" ht="11.25">
      <c r="B225" s="140"/>
      <c r="D225" s="141" t="s">
        <v>169</v>
      </c>
      <c r="E225" s="142" t="s">
        <v>1</v>
      </c>
      <c r="F225" s="143" t="s">
        <v>417</v>
      </c>
      <c r="H225" s="144">
        <v>60</v>
      </c>
      <c r="I225" s="145"/>
      <c r="L225" s="140"/>
      <c r="M225" s="146"/>
      <c r="T225" s="147"/>
      <c r="AT225" s="142" t="s">
        <v>169</v>
      </c>
      <c r="AU225" s="142" t="s">
        <v>91</v>
      </c>
      <c r="AV225" s="12" t="s">
        <v>86</v>
      </c>
      <c r="AW225" s="12" t="s">
        <v>32</v>
      </c>
      <c r="AX225" s="12" t="s">
        <v>81</v>
      </c>
      <c r="AY225" s="142" t="s">
        <v>161</v>
      </c>
    </row>
    <row r="226" spans="2:65" s="1" customFormat="1" ht="16.5" customHeight="1">
      <c r="B226" s="31"/>
      <c r="C226" s="127" t="s">
        <v>418</v>
      </c>
      <c r="D226" s="127" t="s">
        <v>164</v>
      </c>
      <c r="E226" s="128" t="s">
        <v>419</v>
      </c>
      <c r="F226" s="129" t="s">
        <v>420</v>
      </c>
      <c r="G226" s="130" t="s">
        <v>95</v>
      </c>
      <c r="H226" s="131">
        <v>60</v>
      </c>
      <c r="I226" s="132"/>
      <c r="J226" s="133">
        <f>ROUND(I226*H226,2)</f>
        <v>0</v>
      </c>
      <c r="K226" s="129" t="s">
        <v>167</v>
      </c>
      <c r="L226" s="31"/>
      <c r="M226" s="134" t="s">
        <v>1</v>
      </c>
      <c r="N226" s="135" t="s">
        <v>41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114</v>
      </c>
      <c r="AT226" s="138" t="s">
        <v>164</v>
      </c>
      <c r="AU226" s="138" t="s">
        <v>91</v>
      </c>
      <c r="AY226" s="16" t="s">
        <v>161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81</v>
      </c>
      <c r="BK226" s="139">
        <f>ROUND(I226*H226,2)</f>
        <v>0</v>
      </c>
      <c r="BL226" s="16" t="s">
        <v>114</v>
      </c>
      <c r="BM226" s="138" t="s">
        <v>421</v>
      </c>
    </row>
    <row r="227" spans="2:65" s="1" customFormat="1" ht="16.5" customHeight="1">
      <c r="B227" s="31"/>
      <c r="C227" s="127" t="s">
        <v>422</v>
      </c>
      <c r="D227" s="127" t="s">
        <v>164</v>
      </c>
      <c r="E227" s="128" t="s">
        <v>423</v>
      </c>
      <c r="F227" s="129" t="s">
        <v>424</v>
      </c>
      <c r="G227" s="130" t="s">
        <v>84</v>
      </c>
      <c r="H227" s="131">
        <v>6</v>
      </c>
      <c r="I227" s="132"/>
      <c r="J227" s="133">
        <f>ROUND(I227*H227,2)</f>
        <v>0</v>
      </c>
      <c r="K227" s="129" t="s">
        <v>167</v>
      </c>
      <c r="L227" s="31"/>
      <c r="M227" s="134" t="s">
        <v>1</v>
      </c>
      <c r="N227" s="135" t="s">
        <v>41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114</v>
      </c>
      <c r="AT227" s="138" t="s">
        <v>164</v>
      </c>
      <c r="AU227" s="138" t="s">
        <v>91</v>
      </c>
      <c r="AY227" s="16" t="s">
        <v>161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81</v>
      </c>
      <c r="BK227" s="139">
        <f>ROUND(I227*H227,2)</f>
        <v>0</v>
      </c>
      <c r="BL227" s="16" t="s">
        <v>114</v>
      </c>
      <c r="BM227" s="138" t="s">
        <v>425</v>
      </c>
    </row>
    <row r="228" spans="2:65" s="12" customFormat="1" ht="11.25">
      <c r="B228" s="140"/>
      <c r="D228" s="141" t="s">
        <v>169</v>
      </c>
      <c r="E228" s="142" t="s">
        <v>83</v>
      </c>
      <c r="F228" s="143" t="s">
        <v>426</v>
      </c>
      <c r="H228" s="144">
        <v>6</v>
      </c>
      <c r="I228" s="145"/>
      <c r="L228" s="140"/>
      <c r="M228" s="146"/>
      <c r="T228" s="147"/>
      <c r="AT228" s="142" t="s">
        <v>169</v>
      </c>
      <c r="AU228" s="142" t="s">
        <v>91</v>
      </c>
      <c r="AV228" s="12" t="s">
        <v>86</v>
      </c>
      <c r="AW228" s="12" t="s">
        <v>32</v>
      </c>
      <c r="AX228" s="12" t="s">
        <v>81</v>
      </c>
      <c r="AY228" s="142" t="s">
        <v>161</v>
      </c>
    </row>
    <row r="229" spans="2:65" s="1" customFormat="1" ht="16.5" customHeight="1">
      <c r="B229" s="31"/>
      <c r="C229" s="127" t="s">
        <v>427</v>
      </c>
      <c r="D229" s="127" t="s">
        <v>164</v>
      </c>
      <c r="E229" s="128" t="s">
        <v>256</v>
      </c>
      <c r="F229" s="129" t="s">
        <v>257</v>
      </c>
      <c r="G229" s="130" t="s">
        <v>213</v>
      </c>
      <c r="H229" s="131">
        <v>3.3</v>
      </c>
      <c r="I229" s="132"/>
      <c r="J229" s="133">
        <f>ROUND(I229*H229,2)</f>
        <v>0</v>
      </c>
      <c r="K229" s="129" t="s">
        <v>167</v>
      </c>
      <c r="L229" s="31"/>
      <c r="M229" s="134" t="s">
        <v>1</v>
      </c>
      <c r="N229" s="135" t="s">
        <v>41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114</v>
      </c>
      <c r="AT229" s="138" t="s">
        <v>164</v>
      </c>
      <c r="AU229" s="138" t="s">
        <v>91</v>
      </c>
      <c r="AY229" s="16" t="s">
        <v>161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81</v>
      </c>
      <c r="BK229" s="139">
        <f>ROUND(I229*H229,2)</f>
        <v>0</v>
      </c>
      <c r="BL229" s="16" t="s">
        <v>114</v>
      </c>
      <c r="BM229" s="138" t="s">
        <v>428</v>
      </c>
    </row>
    <row r="230" spans="2:65" s="12" customFormat="1" ht="11.25">
      <c r="B230" s="140"/>
      <c r="D230" s="141" t="s">
        <v>169</v>
      </c>
      <c r="E230" s="142" t="s">
        <v>1</v>
      </c>
      <c r="F230" s="143" t="s">
        <v>429</v>
      </c>
      <c r="H230" s="144">
        <v>3.3</v>
      </c>
      <c r="I230" s="145"/>
      <c r="L230" s="140"/>
      <c r="M230" s="146"/>
      <c r="T230" s="147"/>
      <c r="AT230" s="142" t="s">
        <v>169</v>
      </c>
      <c r="AU230" s="142" t="s">
        <v>91</v>
      </c>
      <c r="AV230" s="12" t="s">
        <v>86</v>
      </c>
      <c r="AW230" s="12" t="s">
        <v>32</v>
      </c>
      <c r="AX230" s="12" t="s">
        <v>81</v>
      </c>
      <c r="AY230" s="142" t="s">
        <v>161</v>
      </c>
    </row>
    <row r="231" spans="2:65" s="1" customFormat="1" ht="21.75" customHeight="1">
      <c r="B231" s="31"/>
      <c r="C231" s="127" t="s">
        <v>306</v>
      </c>
      <c r="D231" s="127" t="s">
        <v>164</v>
      </c>
      <c r="E231" s="128" t="s">
        <v>430</v>
      </c>
      <c r="F231" s="129" t="s">
        <v>431</v>
      </c>
      <c r="G231" s="130" t="s">
        <v>95</v>
      </c>
      <c r="H231" s="131">
        <v>75</v>
      </c>
      <c r="I231" s="132"/>
      <c r="J231" s="133">
        <f>ROUND(I231*H231,2)</f>
        <v>0</v>
      </c>
      <c r="K231" s="129" t="s">
        <v>167</v>
      </c>
      <c r="L231" s="31"/>
      <c r="M231" s="134" t="s">
        <v>1</v>
      </c>
      <c r="N231" s="135" t="s">
        <v>41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114</v>
      </c>
      <c r="AT231" s="138" t="s">
        <v>164</v>
      </c>
      <c r="AU231" s="138" t="s">
        <v>91</v>
      </c>
      <c r="AY231" s="16" t="s">
        <v>161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81</v>
      </c>
      <c r="BK231" s="139">
        <f>ROUND(I231*H231,2)</f>
        <v>0</v>
      </c>
      <c r="BL231" s="16" t="s">
        <v>114</v>
      </c>
      <c r="BM231" s="138" t="s">
        <v>432</v>
      </c>
    </row>
    <row r="232" spans="2:65" s="12" customFormat="1" ht="11.25">
      <c r="B232" s="140"/>
      <c r="D232" s="141" t="s">
        <v>169</v>
      </c>
      <c r="E232" s="142" t="s">
        <v>1</v>
      </c>
      <c r="F232" s="143" t="s">
        <v>118</v>
      </c>
      <c r="H232" s="144">
        <v>75</v>
      </c>
      <c r="I232" s="145"/>
      <c r="L232" s="140"/>
      <c r="M232" s="146"/>
      <c r="T232" s="147"/>
      <c r="AT232" s="142" t="s">
        <v>169</v>
      </c>
      <c r="AU232" s="142" t="s">
        <v>91</v>
      </c>
      <c r="AV232" s="12" t="s">
        <v>86</v>
      </c>
      <c r="AW232" s="12" t="s">
        <v>32</v>
      </c>
      <c r="AX232" s="12" t="s">
        <v>81</v>
      </c>
      <c r="AY232" s="142" t="s">
        <v>161</v>
      </c>
    </row>
    <row r="233" spans="2:65" s="1" customFormat="1" ht="16.5" customHeight="1">
      <c r="B233" s="31"/>
      <c r="C233" s="155" t="s">
        <v>433</v>
      </c>
      <c r="D233" s="155" t="s">
        <v>297</v>
      </c>
      <c r="E233" s="156" t="s">
        <v>434</v>
      </c>
      <c r="F233" s="157" t="s">
        <v>435</v>
      </c>
      <c r="G233" s="158" t="s">
        <v>436</v>
      </c>
      <c r="H233" s="159">
        <v>3.7999999999999999E-2</v>
      </c>
      <c r="I233" s="160"/>
      <c r="J233" s="161">
        <f>ROUND(I233*H233,2)</f>
        <v>0</v>
      </c>
      <c r="K233" s="157" t="s">
        <v>167</v>
      </c>
      <c r="L233" s="162"/>
      <c r="M233" s="163" t="s">
        <v>1</v>
      </c>
      <c r="N233" s="164" t="s">
        <v>41</v>
      </c>
      <c r="P233" s="136">
        <f>O233*H233</f>
        <v>0</v>
      </c>
      <c r="Q233" s="136">
        <v>1E-3</v>
      </c>
      <c r="R233" s="136">
        <f>Q233*H233</f>
        <v>3.8000000000000002E-5</v>
      </c>
      <c r="S233" s="136">
        <v>0</v>
      </c>
      <c r="T233" s="137">
        <f>S233*H233</f>
        <v>0</v>
      </c>
      <c r="AR233" s="138" t="s">
        <v>199</v>
      </c>
      <c r="AT233" s="138" t="s">
        <v>297</v>
      </c>
      <c r="AU233" s="138" t="s">
        <v>91</v>
      </c>
      <c r="AY233" s="16" t="s">
        <v>161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81</v>
      </c>
      <c r="BK233" s="139">
        <f>ROUND(I233*H233,2)</f>
        <v>0</v>
      </c>
      <c r="BL233" s="16" t="s">
        <v>114</v>
      </c>
      <c r="BM233" s="138" t="s">
        <v>437</v>
      </c>
    </row>
    <row r="234" spans="2:65" s="12" customFormat="1" ht="11.25">
      <c r="B234" s="140"/>
      <c r="D234" s="141" t="s">
        <v>169</v>
      </c>
      <c r="F234" s="143" t="s">
        <v>438</v>
      </c>
      <c r="H234" s="144">
        <v>3.7999999999999999E-2</v>
      </c>
      <c r="I234" s="145"/>
      <c r="L234" s="140"/>
      <c r="M234" s="146"/>
      <c r="T234" s="147"/>
      <c r="AT234" s="142" t="s">
        <v>169</v>
      </c>
      <c r="AU234" s="142" t="s">
        <v>91</v>
      </c>
      <c r="AV234" s="12" t="s">
        <v>86</v>
      </c>
      <c r="AW234" s="12" t="s">
        <v>4</v>
      </c>
      <c r="AX234" s="12" t="s">
        <v>81</v>
      </c>
      <c r="AY234" s="142" t="s">
        <v>161</v>
      </c>
    </row>
    <row r="235" spans="2:65" s="1" customFormat="1" ht="16.5" customHeight="1">
      <c r="B235" s="31"/>
      <c r="C235" s="127" t="s">
        <v>439</v>
      </c>
      <c r="D235" s="127" t="s">
        <v>164</v>
      </c>
      <c r="E235" s="128" t="s">
        <v>440</v>
      </c>
      <c r="F235" s="129" t="s">
        <v>441</v>
      </c>
      <c r="G235" s="130" t="s">
        <v>95</v>
      </c>
      <c r="H235" s="131">
        <v>75</v>
      </c>
      <c r="I235" s="132"/>
      <c r="J235" s="133">
        <f>ROUND(I235*H235,2)</f>
        <v>0</v>
      </c>
      <c r="K235" s="129" t="s">
        <v>167</v>
      </c>
      <c r="L235" s="31"/>
      <c r="M235" s="134" t="s">
        <v>1</v>
      </c>
      <c r="N235" s="135" t="s">
        <v>41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114</v>
      </c>
      <c r="AT235" s="138" t="s">
        <v>164</v>
      </c>
      <c r="AU235" s="138" t="s">
        <v>91</v>
      </c>
      <c r="AY235" s="16" t="s">
        <v>161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81</v>
      </c>
      <c r="BK235" s="139">
        <f>ROUND(I235*H235,2)</f>
        <v>0</v>
      </c>
      <c r="BL235" s="16" t="s">
        <v>114</v>
      </c>
      <c r="BM235" s="138" t="s">
        <v>442</v>
      </c>
    </row>
    <row r="236" spans="2:65" s="12" customFormat="1" ht="11.25">
      <c r="B236" s="140"/>
      <c r="D236" s="141" t="s">
        <v>169</v>
      </c>
      <c r="E236" s="142" t="s">
        <v>1</v>
      </c>
      <c r="F236" s="143" t="s">
        <v>118</v>
      </c>
      <c r="H236" s="144">
        <v>75</v>
      </c>
      <c r="I236" s="145"/>
      <c r="L236" s="140"/>
      <c r="M236" s="146"/>
      <c r="T236" s="147"/>
      <c r="AT236" s="142" t="s">
        <v>169</v>
      </c>
      <c r="AU236" s="142" t="s">
        <v>91</v>
      </c>
      <c r="AV236" s="12" t="s">
        <v>86</v>
      </c>
      <c r="AW236" s="12" t="s">
        <v>32</v>
      </c>
      <c r="AX236" s="12" t="s">
        <v>81</v>
      </c>
      <c r="AY236" s="142" t="s">
        <v>161</v>
      </c>
    </row>
    <row r="237" spans="2:65" s="1" customFormat="1" ht="16.5" customHeight="1">
      <c r="B237" s="31"/>
      <c r="C237" s="155" t="s">
        <v>443</v>
      </c>
      <c r="D237" s="155" t="s">
        <v>297</v>
      </c>
      <c r="E237" s="156" t="s">
        <v>444</v>
      </c>
      <c r="F237" s="157" t="s">
        <v>445</v>
      </c>
      <c r="G237" s="158" t="s">
        <v>213</v>
      </c>
      <c r="H237" s="159">
        <v>15</v>
      </c>
      <c r="I237" s="160"/>
      <c r="J237" s="161">
        <f>ROUND(I237*H237,2)</f>
        <v>0</v>
      </c>
      <c r="K237" s="157" t="s">
        <v>341</v>
      </c>
      <c r="L237" s="162"/>
      <c r="M237" s="163" t="s">
        <v>1</v>
      </c>
      <c r="N237" s="164" t="s">
        <v>41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199</v>
      </c>
      <c r="AT237" s="138" t="s">
        <v>297</v>
      </c>
      <c r="AU237" s="138" t="s">
        <v>91</v>
      </c>
      <c r="AY237" s="16" t="s">
        <v>161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81</v>
      </c>
      <c r="BK237" s="139">
        <f>ROUND(I237*H237,2)</f>
        <v>0</v>
      </c>
      <c r="BL237" s="16" t="s">
        <v>114</v>
      </c>
      <c r="BM237" s="138" t="s">
        <v>446</v>
      </c>
    </row>
    <row r="238" spans="2:65" s="12" customFormat="1" ht="11.25">
      <c r="B238" s="140"/>
      <c r="D238" s="141" t="s">
        <v>169</v>
      </c>
      <c r="E238" s="142" t="s">
        <v>1</v>
      </c>
      <c r="F238" s="143" t="s">
        <v>447</v>
      </c>
      <c r="H238" s="144">
        <v>15</v>
      </c>
      <c r="I238" s="145"/>
      <c r="L238" s="140"/>
      <c r="M238" s="146"/>
      <c r="T238" s="147"/>
      <c r="AT238" s="142" t="s">
        <v>169</v>
      </c>
      <c r="AU238" s="142" t="s">
        <v>91</v>
      </c>
      <c r="AV238" s="12" t="s">
        <v>86</v>
      </c>
      <c r="AW238" s="12" t="s">
        <v>32</v>
      </c>
      <c r="AX238" s="12" t="s">
        <v>81</v>
      </c>
      <c r="AY238" s="142" t="s">
        <v>161</v>
      </c>
    </row>
    <row r="239" spans="2:65" s="1" customFormat="1" ht="16.5" customHeight="1">
      <c r="B239" s="31"/>
      <c r="C239" s="127" t="s">
        <v>448</v>
      </c>
      <c r="D239" s="127" t="s">
        <v>164</v>
      </c>
      <c r="E239" s="128" t="s">
        <v>449</v>
      </c>
      <c r="F239" s="129" t="s">
        <v>450</v>
      </c>
      <c r="G239" s="130" t="s">
        <v>95</v>
      </c>
      <c r="H239" s="131">
        <v>95</v>
      </c>
      <c r="I239" s="132"/>
      <c r="J239" s="133">
        <f>ROUND(I239*H239,2)</f>
        <v>0</v>
      </c>
      <c r="K239" s="129" t="s">
        <v>167</v>
      </c>
      <c r="L239" s="31"/>
      <c r="M239" s="134" t="s">
        <v>1</v>
      </c>
      <c r="N239" s="135" t="s">
        <v>41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114</v>
      </c>
      <c r="AT239" s="138" t="s">
        <v>164</v>
      </c>
      <c r="AU239" s="138" t="s">
        <v>91</v>
      </c>
      <c r="AY239" s="16" t="s">
        <v>161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81</v>
      </c>
      <c r="BK239" s="139">
        <f>ROUND(I239*H239,2)</f>
        <v>0</v>
      </c>
      <c r="BL239" s="16" t="s">
        <v>114</v>
      </c>
      <c r="BM239" s="138" t="s">
        <v>451</v>
      </c>
    </row>
    <row r="240" spans="2:65" s="12" customFormat="1" ht="11.25">
      <c r="B240" s="140"/>
      <c r="D240" s="141" t="s">
        <v>169</v>
      </c>
      <c r="E240" s="142" t="s">
        <v>1</v>
      </c>
      <c r="F240" s="143" t="s">
        <v>452</v>
      </c>
      <c r="H240" s="144">
        <v>95</v>
      </c>
      <c r="I240" s="145"/>
      <c r="L240" s="140"/>
      <c r="M240" s="146"/>
      <c r="T240" s="147"/>
      <c r="AT240" s="142" t="s">
        <v>169</v>
      </c>
      <c r="AU240" s="142" t="s">
        <v>91</v>
      </c>
      <c r="AV240" s="12" t="s">
        <v>86</v>
      </c>
      <c r="AW240" s="12" t="s">
        <v>32</v>
      </c>
      <c r="AX240" s="12" t="s">
        <v>81</v>
      </c>
      <c r="AY240" s="142" t="s">
        <v>161</v>
      </c>
    </row>
    <row r="241" spans="2:65" s="1" customFormat="1" ht="16.5" customHeight="1">
      <c r="B241" s="31"/>
      <c r="C241" s="127" t="s">
        <v>453</v>
      </c>
      <c r="D241" s="127" t="s">
        <v>164</v>
      </c>
      <c r="E241" s="128" t="s">
        <v>454</v>
      </c>
      <c r="F241" s="129" t="s">
        <v>455</v>
      </c>
      <c r="G241" s="130" t="s">
        <v>95</v>
      </c>
      <c r="H241" s="131">
        <v>95</v>
      </c>
      <c r="I241" s="132"/>
      <c r="J241" s="133">
        <f>ROUND(I241*H241,2)</f>
        <v>0</v>
      </c>
      <c r="K241" s="129" t="s">
        <v>167</v>
      </c>
      <c r="L241" s="31"/>
      <c r="M241" s="134" t="s">
        <v>1</v>
      </c>
      <c r="N241" s="135" t="s">
        <v>41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114</v>
      </c>
      <c r="AT241" s="138" t="s">
        <v>164</v>
      </c>
      <c r="AU241" s="138" t="s">
        <v>91</v>
      </c>
      <c r="AY241" s="16" t="s">
        <v>161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81</v>
      </c>
      <c r="BK241" s="139">
        <f>ROUND(I241*H241,2)</f>
        <v>0</v>
      </c>
      <c r="BL241" s="16" t="s">
        <v>114</v>
      </c>
      <c r="BM241" s="138" t="s">
        <v>456</v>
      </c>
    </row>
    <row r="242" spans="2:65" s="1" customFormat="1" ht="16.5" customHeight="1">
      <c r="B242" s="31"/>
      <c r="C242" s="127" t="s">
        <v>457</v>
      </c>
      <c r="D242" s="127" t="s">
        <v>164</v>
      </c>
      <c r="E242" s="128" t="s">
        <v>458</v>
      </c>
      <c r="F242" s="129" t="s">
        <v>459</v>
      </c>
      <c r="G242" s="130" t="s">
        <v>183</v>
      </c>
      <c r="H242" s="131">
        <v>45</v>
      </c>
      <c r="I242" s="132"/>
      <c r="J242" s="133">
        <f>ROUND(I242*H242,2)</f>
        <v>0</v>
      </c>
      <c r="K242" s="129" t="s">
        <v>341</v>
      </c>
      <c r="L242" s="31"/>
      <c r="M242" s="134" t="s">
        <v>1</v>
      </c>
      <c r="N242" s="135" t="s">
        <v>41</v>
      </c>
      <c r="P242" s="136">
        <f>O242*H242</f>
        <v>0</v>
      </c>
      <c r="Q242" s="136">
        <v>0</v>
      </c>
      <c r="R242" s="136">
        <f>Q242*H242</f>
        <v>0</v>
      </c>
      <c r="S242" s="136">
        <v>0</v>
      </c>
      <c r="T242" s="137">
        <f>S242*H242</f>
        <v>0</v>
      </c>
      <c r="AR242" s="138" t="s">
        <v>81</v>
      </c>
      <c r="AT242" s="138" t="s">
        <v>164</v>
      </c>
      <c r="AU242" s="138" t="s">
        <v>91</v>
      </c>
      <c r="AY242" s="16" t="s">
        <v>161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81</v>
      </c>
      <c r="BK242" s="139">
        <f>ROUND(I242*H242,2)</f>
        <v>0</v>
      </c>
      <c r="BL242" s="16" t="s">
        <v>81</v>
      </c>
      <c r="BM242" s="138" t="s">
        <v>460</v>
      </c>
    </row>
    <row r="243" spans="2:65" s="12" customFormat="1" ht="11.25">
      <c r="B243" s="140"/>
      <c r="D243" s="141" t="s">
        <v>169</v>
      </c>
      <c r="E243" s="142" t="s">
        <v>1</v>
      </c>
      <c r="F243" s="143" t="s">
        <v>461</v>
      </c>
      <c r="H243" s="144">
        <v>45</v>
      </c>
      <c r="I243" s="145"/>
      <c r="L243" s="140"/>
      <c r="M243" s="146"/>
      <c r="T243" s="147"/>
      <c r="AT243" s="142" t="s">
        <v>169</v>
      </c>
      <c r="AU243" s="142" t="s">
        <v>91</v>
      </c>
      <c r="AV243" s="12" t="s">
        <v>86</v>
      </c>
      <c r="AW243" s="12" t="s">
        <v>32</v>
      </c>
      <c r="AX243" s="12" t="s">
        <v>81</v>
      </c>
      <c r="AY243" s="142" t="s">
        <v>161</v>
      </c>
    </row>
    <row r="244" spans="2:65" s="1" customFormat="1" ht="16.5" customHeight="1">
      <c r="B244" s="31"/>
      <c r="C244" s="127" t="s">
        <v>462</v>
      </c>
      <c r="D244" s="127" t="s">
        <v>164</v>
      </c>
      <c r="E244" s="128" t="s">
        <v>463</v>
      </c>
      <c r="F244" s="129" t="s">
        <v>464</v>
      </c>
      <c r="G244" s="130" t="s">
        <v>183</v>
      </c>
      <c r="H244" s="131">
        <v>49.5</v>
      </c>
      <c r="I244" s="132"/>
      <c r="J244" s="133">
        <f>ROUND(I244*H244,2)</f>
        <v>0</v>
      </c>
      <c r="K244" s="129" t="s">
        <v>341</v>
      </c>
      <c r="L244" s="31"/>
      <c r="M244" s="134" t="s">
        <v>1</v>
      </c>
      <c r="N244" s="135" t="s">
        <v>41</v>
      </c>
      <c r="P244" s="136">
        <f>O244*H244</f>
        <v>0</v>
      </c>
      <c r="Q244" s="136">
        <v>1.57E-3</v>
      </c>
      <c r="R244" s="136">
        <f>Q244*H244</f>
        <v>7.7715000000000006E-2</v>
      </c>
      <c r="S244" s="136">
        <v>0</v>
      </c>
      <c r="T244" s="137">
        <f>S244*H244</f>
        <v>0</v>
      </c>
      <c r="AR244" s="138" t="s">
        <v>81</v>
      </c>
      <c r="AT244" s="138" t="s">
        <v>164</v>
      </c>
      <c r="AU244" s="138" t="s">
        <v>91</v>
      </c>
      <c r="AY244" s="16" t="s">
        <v>161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81</v>
      </c>
      <c r="BK244" s="139">
        <f>ROUND(I244*H244,2)</f>
        <v>0</v>
      </c>
      <c r="BL244" s="16" t="s">
        <v>81</v>
      </c>
      <c r="BM244" s="138" t="s">
        <v>465</v>
      </c>
    </row>
    <row r="245" spans="2:65" s="12" customFormat="1" ht="11.25">
      <c r="B245" s="140"/>
      <c r="D245" s="141" t="s">
        <v>169</v>
      </c>
      <c r="E245" s="142" t="s">
        <v>1</v>
      </c>
      <c r="F245" s="143" t="s">
        <v>466</v>
      </c>
      <c r="H245" s="144">
        <v>49.5</v>
      </c>
      <c r="I245" s="145"/>
      <c r="L245" s="140"/>
      <c r="M245" s="146"/>
      <c r="T245" s="147"/>
      <c r="AT245" s="142" t="s">
        <v>169</v>
      </c>
      <c r="AU245" s="142" t="s">
        <v>91</v>
      </c>
      <c r="AV245" s="12" t="s">
        <v>86</v>
      </c>
      <c r="AW245" s="12" t="s">
        <v>32</v>
      </c>
      <c r="AX245" s="12" t="s">
        <v>81</v>
      </c>
      <c r="AY245" s="142" t="s">
        <v>161</v>
      </c>
    </row>
    <row r="246" spans="2:65" s="1" customFormat="1" ht="16.5" customHeight="1">
      <c r="B246" s="31"/>
      <c r="C246" s="127" t="s">
        <v>467</v>
      </c>
      <c r="D246" s="127" t="s">
        <v>164</v>
      </c>
      <c r="E246" s="128" t="s">
        <v>468</v>
      </c>
      <c r="F246" s="129" t="s">
        <v>469</v>
      </c>
      <c r="G246" s="130" t="s">
        <v>89</v>
      </c>
      <c r="H246" s="131">
        <v>49.5</v>
      </c>
      <c r="I246" s="132"/>
      <c r="J246" s="133">
        <f>ROUND(I246*H246,2)</f>
        <v>0</v>
      </c>
      <c r="K246" s="129" t="s">
        <v>341</v>
      </c>
      <c r="L246" s="31"/>
      <c r="M246" s="134" t="s">
        <v>1</v>
      </c>
      <c r="N246" s="135" t="s">
        <v>41</v>
      </c>
      <c r="P246" s="136">
        <f>O246*H246</f>
        <v>0</v>
      </c>
      <c r="Q246" s="136">
        <v>1.57E-3</v>
      </c>
      <c r="R246" s="136">
        <f>Q246*H246</f>
        <v>7.7715000000000006E-2</v>
      </c>
      <c r="S246" s="136">
        <v>0</v>
      </c>
      <c r="T246" s="137">
        <f>S246*H246</f>
        <v>0</v>
      </c>
      <c r="AR246" s="138" t="s">
        <v>81</v>
      </c>
      <c r="AT246" s="138" t="s">
        <v>164</v>
      </c>
      <c r="AU246" s="138" t="s">
        <v>91</v>
      </c>
      <c r="AY246" s="16" t="s">
        <v>161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81</v>
      </c>
      <c r="BK246" s="139">
        <f>ROUND(I246*H246,2)</f>
        <v>0</v>
      </c>
      <c r="BL246" s="16" t="s">
        <v>81</v>
      </c>
      <c r="BM246" s="138" t="s">
        <v>470</v>
      </c>
    </row>
    <row r="247" spans="2:65" s="12" customFormat="1" ht="11.25">
      <c r="B247" s="140"/>
      <c r="D247" s="141" t="s">
        <v>169</v>
      </c>
      <c r="E247" s="142" t="s">
        <v>1</v>
      </c>
      <c r="F247" s="143" t="s">
        <v>471</v>
      </c>
      <c r="H247" s="144">
        <v>49.5</v>
      </c>
      <c r="I247" s="145"/>
      <c r="L247" s="140"/>
      <c r="M247" s="146"/>
      <c r="T247" s="147"/>
      <c r="AT247" s="142" t="s">
        <v>169</v>
      </c>
      <c r="AU247" s="142" t="s">
        <v>91</v>
      </c>
      <c r="AV247" s="12" t="s">
        <v>86</v>
      </c>
      <c r="AW247" s="12" t="s">
        <v>32</v>
      </c>
      <c r="AX247" s="12" t="s">
        <v>81</v>
      </c>
      <c r="AY247" s="142" t="s">
        <v>161</v>
      </c>
    </row>
    <row r="248" spans="2:65" s="11" customFormat="1" ht="20.85" customHeight="1">
      <c r="B248" s="115"/>
      <c r="D248" s="116" t="s">
        <v>75</v>
      </c>
      <c r="E248" s="125" t="s">
        <v>472</v>
      </c>
      <c r="F248" s="125" t="s">
        <v>473</v>
      </c>
      <c r="I248" s="118"/>
      <c r="J248" s="126">
        <f>BK248</f>
        <v>0</v>
      </c>
      <c r="L248" s="115"/>
      <c r="M248" s="120"/>
      <c r="P248" s="121">
        <f>SUM(P249:P292)</f>
        <v>0</v>
      </c>
      <c r="R248" s="121">
        <f>SUM(R249:R292)</f>
        <v>1.9221599999999999</v>
      </c>
      <c r="T248" s="122">
        <f>SUM(T249:T292)</f>
        <v>0</v>
      </c>
      <c r="AR248" s="116" t="s">
        <v>114</v>
      </c>
      <c r="AT248" s="123" t="s">
        <v>75</v>
      </c>
      <c r="AU248" s="123" t="s">
        <v>86</v>
      </c>
      <c r="AY248" s="116" t="s">
        <v>161</v>
      </c>
      <c r="BK248" s="124">
        <f>SUM(BK249:BK292)</f>
        <v>0</v>
      </c>
    </row>
    <row r="249" spans="2:65" s="1" customFormat="1" ht="21.75" customHeight="1">
      <c r="B249" s="31"/>
      <c r="C249" s="127" t="s">
        <v>474</v>
      </c>
      <c r="D249" s="127" t="s">
        <v>164</v>
      </c>
      <c r="E249" s="128" t="s">
        <v>475</v>
      </c>
      <c r="F249" s="129" t="s">
        <v>476</v>
      </c>
      <c r="G249" s="130" t="s">
        <v>197</v>
      </c>
      <c r="H249" s="131">
        <v>11</v>
      </c>
      <c r="I249" s="132"/>
      <c r="J249" s="133">
        <f>ROUND(I249*H249,2)</f>
        <v>0</v>
      </c>
      <c r="K249" s="129" t="s">
        <v>167</v>
      </c>
      <c r="L249" s="31"/>
      <c r="M249" s="134" t="s">
        <v>1</v>
      </c>
      <c r="N249" s="135" t="s">
        <v>41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114</v>
      </c>
      <c r="AT249" s="138" t="s">
        <v>164</v>
      </c>
      <c r="AU249" s="138" t="s">
        <v>91</v>
      </c>
      <c r="AY249" s="16" t="s">
        <v>161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81</v>
      </c>
      <c r="BK249" s="139">
        <f>ROUND(I249*H249,2)</f>
        <v>0</v>
      </c>
      <c r="BL249" s="16" t="s">
        <v>114</v>
      </c>
      <c r="BM249" s="138" t="s">
        <v>477</v>
      </c>
    </row>
    <row r="250" spans="2:65" s="12" customFormat="1" ht="11.25">
      <c r="B250" s="140"/>
      <c r="D250" s="141" t="s">
        <v>169</v>
      </c>
      <c r="E250" s="142" t="s">
        <v>1</v>
      </c>
      <c r="F250" s="143" t="s">
        <v>103</v>
      </c>
      <c r="H250" s="144">
        <v>11</v>
      </c>
      <c r="I250" s="145"/>
      <c r="L250" s="140"/>
      <c r="M250" s="146"/>
      <c r="T250" s="147"/>
      <c r="AT250" s="142" t="s">
        <v>169</v>
      </c>
      <c r="AU250" s="142" t="s">
        <v>91</v>
      </c>
      <c r="AV250" s="12" t="s">
        <v>86</v>
      </c>
      <c r="AW250" s="12" t="s">
        <v>32</v>
      </c>
      <c r="AX250" s="12" t="s">
        <v>81</v>
      </c>
      <c r="AY250" s="142" t="s">
        <v>161</v>
      </c>
    </row>
    <row r="251" spans="2:65" s="1" customFormat="1" ht="21.75" customHeight="1">
      <c r="B251" s="31"/>
      <c r="C251" s="127" t="s">
        <v>478</v>
      </c>
      <c r="D251" s="127" t="s">
        <v>164</v>
      </c>
      <c r="E251" s="128" t="s">
        <v>479</v>
      </c>
      <c r="F251" s="129" t="s">
        <v>480</v>
      </c>
      <c r="G251" s="130" t="s">
        <v>197</v>
      </c>
      <c r="H251" s="131">
        <v>285</v>
      </c>
      <c r="I251" s="132"/>
      <c r="J251" s="133">
        <f>ROUND(I251*H251,2)</f>
        <v>0</v>
      </c>
      <c r="K251" s="129" t="s">
        <v>167</v>
      </c>
      <c r="L251" s="31"/>
      <c r="M251" s="134" t="s">
        <v>1</v>
      </c>
      <c r="N251" s="135" t="s">
        <v>41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114</v>
      </c>
      <c r="AT251" s="138" t="s">
        <v>164</v>
      </c>
      <c r="AU251" s="138" t="s">
        <v>91</v>
      </c>
      <c r="AY251" s="16" t="s">
        <v>161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81</v>
      </c>
      <c r="BK251" s="139">
        <f>ROUND(I251*H251,2)</f>
        <v>0</v>
      </c>
      <c r="BL251" s="16" t="s">
        <v>114</v>
      </c>
      <c r="BM251" s="138" t="s">
        <v>481</v>
      </c>
    </row>
    <row r="252" spans="2:65" s="12" customFormat="1" ht="11.25">
      <c r="B252" s="140"/>
      <c r="D252" s="141" t="s">
        <v>169</v>
      </c>
      <c r="E252" s="142" t="s">
        <v>1</v>
      </c>
      <c r="F252" s="143" t="s">
        <v>115</v>
      </c>
      <c r="H252" s="144">
        <v>285</v>
      </c>
      <c r="I252" s="145"/>
      <c r="L252" s="140"/>
      <c r="M252" s="146"/>
      <c r="T252" s="147"/>
      <c r="AT252" s="142" t="s">
        <v>169</v>
      </c>
      <c r="AU252" s="142" t="s">
        <v>91</v>
      </c>
      <c r="AV252" s="12" t="s">
        <v>86</v>
      </c>
      <c r="AW252" s="12" t="s">
        <v>32</v>
      </c>
      <c r="AX252" s="12" t="s">
        <v>81</v>
      </c>
      <c r="AY252" s="142" t="s">
        <v>161</v>
      </c>
    </row>
    <row r="253" spans="2:65" s="1" customFormat="1" ht="21.75" customHeight="1">
      <c r="B253" s="31"/>
      <c r="C253" s="127" t="s">
        <v>482</v>
      </c>
      <c r="D253" s="127" t="s">
        <v>164</v>
      </c>
      <c r="E253" s="128" t="s">
        <v>483</v>
      </c>
      <c r="F253" s="129" t="s">
        <v>484</v>
      </c>
      <c r="G253" s="130" t="s">
        <v>197</v>
      </c>
      <c r="H253" s="131">
        <v>11</v>
      </c>
      <c r="I253" s="132"/>
      <c r="J253" s="133">
        <f>ROUND(I253*H253,2)</f>
        <v>0</v>
      </c>
      <c r="K253" s="129" t="s">
        <v>167</v>
      </c>
      <c r="L253" s="31"/>
      <c r="M253" s="134" t="s">
        <v>1</v>
      </c>
      <c r="N253" s="135" t="s">
        <v>41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114</v>
      </c>
      <c r="AT253" s="138" t="s">
        <v>164</v>
      </c>
      <c r="AU253" s="138" t="s">
        <v>91</v>
      </c>
      <c r="AY253" s="16" t="s">
        <v>161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81</v>
      </c>
      <c r="BK253" s="139">
        <f>ROUND(I253*H253,2)</f>
        <v>0</v>
      </c>
      <c r="BL253" s="16" t="s">
        <v>114</v>
      </c>
      <c r="BM253" s="138" t="s">
        <v>485</v>
      </c>
    </row>
    <row r="254" spans="2:65" s="12" customFormat="1" ht="11.25">
      <c r="B254" s="140"/>
      <c r="D254" s="141" t="s">
        <v>169</v>
      </c>
      <c r="E254" s="142" t="s">
        <v>1</v>
      </c>
      <c r="F254" s="143" t="s">
        <v>103</v>
      </c>
      <c r="H254" s="144">
        <v>11</v>
      </c>
      <c r="I254" s="145"/>
      <c r="L254" s="140"/>
      <c r="M254" s="146"/>
      <c r="T254" s="147"/>
      <c r="AT254" s="142" t="s">
        <v>169</v>
      </c>
      <c r="AU254" s="142" t="s">
        <v>91</v>
      </c>
      <c r="AV254" s="12" t="s">
        <v>86</v>
      </c>
      <c r="AW254" s="12" t="s">
        <v>32</v>
      </c>
      <c r="AX254" s="12" t="s">
        <v>81</v>
      </c>
      <c r="AY254" s="142" t="s">
        <v>161</v>
      </c>
    </row>
    <row r="255" spans="2:65" s="1" customFormat="1" ht="21.75" customHeight="1">
      <c r="B255" s="31"/>
      <c r="C255" s="127" t="s">
        <v>486</v>
      </c>
      <c r="D255" s="127" t="s">
        <v>164</v>
      </c>
      <c r="E255" s="128" t="s">
        <v>487</v>
      </c>
      <c r="F255" s="129" t="s">
        <v>488</v>
      </c>
      <c r="G255" s="130" t="s">
        <v>197</v>
      </c>
      <c r="H255" s="131">
        <v>285</v>
      </c>
      <c r="I255" s="132"/>
      <c r="J255" s="133">
        <f>ROUND(I255*H255,2)</f>
        <v>0</v>
      </c>
      <c r="K255" s="129" t="s">
        <v>167</v>
      </c>
      <c r="L255" s="31"/>
      <c r="M255" s="134" t="s">
        <v>1</v>
      </c>
      <c r="N255" s="135" t="s">
        <v>41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114</v>
      </c>
      <c r="AT255" s="138" t="s">
        <v>164</v>
      </c>
      <c r="AU255" s="138" t="s">
        <v>91</v>
      </c>
      <c r="AY255" s="16" t="s">
        <v>161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81</v>
      </c>
      <c r="BK255" s="139">
        <f>ROUND(I255*H255,2)</f>
        <v>0</v>
      </c>
      <c r="BL255" s="16" t="s">
        <v>114</v>
      </c>
      <c r="BM255" s="138" t="s">
        <v>489</v>
      </c>
    </row>
    <row r="256" spans="2:65" s="12" customFormat="1" ht="11.25">
      <c r="B256" s="140"/>
      <c r="D256" s="141" t="s">
        <v>169</v>
      </c>
      <c r="E256" s="142" t="s">
        <v>1</v>
      </c>
      <c r="F256" s="143" t="s">
        <v>115</v>
      </c>
      <c r="H256" s="144">
        <v>285</v>
      </c>
      <c r="I256" s="145"/>
      <c r="L256" s="140"/>
      <c r="M256" s="146"/>
      <c r="T256" s="147"/>
      <c r="AT256" s="142" t="s">
        <v>169</v>
      </c>
      <c r="AU256" s="142" t="s">
        <v>91</v>
      </c>
      <c r="AV256" s="12" t="s">
        <v>86</v>
      </c>
      <c r="AW256" s="12" t="s">
        <v>32</v>
      </c>
      <c r="AX256" s="12" t="s">
        <v>81</v>
      </c>
      <c r="AY256" s="142" t="s">
        <v>161</v>
      </c>
    </row>
    <row r="257" spans="2:65" s="1" customFormat="1" ht="16.5" customHeight="1">
      <c r="B257" s="31"/>
      <c r="C257" s="127" t="s">
        <v>490</v>
      </c>
      <c r="D257" s="127" t="s">
        <v>164</v>
      </c>
      <c r="E257" s="128" t="s">
        <v>491</v>
      </c>
      <c r="F257" s="129" t="s">
        <v>492</v>
      </c>
      <c r="G257" s="130" t="s">
        <v>213</v>
      </c>
      <c r="H257" s="131">
        <v>1.9E-2</v>
      </c>
      <c r="I257" s="132"/>
      <c r="J257" s="133">
        <f>ROUND(I257*H257,2)</f>
        <v>0</v>
      </c>
      <c r="K257" s="129" t="s">
        <v>341</v>
      </c>
      <c r="L257" s="31"/>
      <c r="M257" s="134" t="s">
        <v>1</v>
      </c>
      <c r="N257" s="135" t="s">
        <v>41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114</v>
      </c>
      <c r="AT257" s="138" t="s">
        <v>164</v>
      </c>
      <c r="AU257" s="138" t="s">
        <v>91</v>
      </c>
      <c r="AY257" s="16" t="s">
        <v>161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81</v>
      </c>
      <c r="BK257" s="139">
        <f>ROUND(I257*H257,2)</f>
        <v>0</v>
      </c>
      <c r="BL257" s="16" t="s">
        <v>114</v>
      </c>
      <c r="BM257" s="138" t="s">
        <v>493</v>
      </c>
    </row>
    <row r="258" spans="2:65" s="12" customFormat="1" ht="11.25">
      <c r="B258" s="140"/>
      <c r="D258" s="141" t="s">
        <v>169</v>
      </c>
      <c r="F258" s="143" t="s">
        <v>494</v>
      </c>
      <c r="H258" s="144">
        <v>1.9E-2</v>
      </c>
      <c r="I258" s="145"/>
      <c r="L258" s="140"/>
      <c r="M258" s="146"/>
      <c r="T258" s="147"/>
      <c r="AT258" s="142" t="s">
        <v>169</v>
      </c>
      <c r="AU258" s="142" t="s">
        <v>91</v>
      </c>
      <c r="AV258" s="12" t="s">
        <v>86</v>
      </c>
      <c r="AW258" s="12" t="s">
        <v>4</v>
      </c>
      <c r="AX258" s="12" t="s">
        <v>81</v>
      </c>
      <c r="AY258" s="142" t="s">
        <v>161</v>
      </c>
    </row>
    <row r="259" spans="2:65" s="1" customFormat="1" ht="16.5" customHeight="1">
      <c r="B259" s="31"/>
      <c r="C259" s="155" t="s">
        <v>495</v>
      </c>
      <c r="D259" s="155" t="s">
        <v>297</v>
      </c>
      <c r="E259" s="156" t="s">
        <v>496</v>
      </c>
      <c r="F259" s="157" t="s">
        <v>497</v>
      </c>
      <c r="G259" s="158" t="s">
        <v>498</v>
      </c>
      <c r="H259" s="159">
        <v>18.5</v>
      </c>
      <c r="I259" s="160"/>
      <c r="J259" s="161">
        <f>ROUND(I259*H259,2)</f>
        <v>0</v>
      </c>
      <c r="K259" s="157" t="s">
        <v>341</v>
      </c>
      <c r="L259" s="162"/>
      <c r="M259" s="163" t="s">
        <v>1</v>
      </c>
      <c r="N259" s="164" t="s">
        <v>41</v>
      </c>
      <c r="P259" s="136">
        <f>O259*H259</f>
        <v>0</v>
      </c>
      <c r="Q259" s="136">
        <v>1E-3</v>
      </c>
      <c r="R259" s="136">
        <f>Q259*H259</f>
        <v>1.8499999999999999E-2</v>
      </c>
      <c r="S259" s="136">
        <v>0</v>
      </c>
      <c r="T259" s="137">
        <f>S259*H259</f>
        <v>0</v>
      </c>
      <c r="AR259" s="138" t="s">
        <v>199</v>
      </c>
      <c r="AT259" s="138" t="s">
        <v>297</v>
      </c>
      <c r="AU259" s="138" t="s">
        <v>91</v>
      </c>
      <c r="AY259" s="16" t="s">
        <v>161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81</v>
      </c>
      <c r="BK259" s="139">
        <f>ROUND(I259*H259,2)</f>
        <v>0</v>
      </c>
      <c r="BL259" s="16" t="s">
        <v>114</v>
      </c>
      <c r="BM259" s="138" t="s">
        <v>499</v>
      </c>
    </row>
    <row r="260" spans="2:65" s="12" customFormat="1" ht="11.25">
      <c r="B260" s="140"/>
      <c r="D260" s="141" t="s">
        <v>169</v>
      </c>
      <c r="E260" s="142" t="s">
        <v>1</v>
      </c>
      <c r="F260" s="143" t="s">
        <v>500</v>
      </c>
      <c r="H260" s="144">
        <v>11</v>
      </c>
      <c r="I260" s="145"/>
      <c r="L260" s="140"/>
      <c r="M260" s="146"/>
      <c r="T260" s="147"/>
      <c r="AT260" s="142" t="s">
        <v>169</v>
      </c>
      <c r="AU260" s="142" t="s">
        <v>91</v>
      </c>
      <c r="AV260" s="12" t="s">
        <v>86</v>
      </c>
      <c r="AW260" s="12" t="s">
        <v>32</v>
      </c>
      <c r="AX260" s="12" t="s">
        <v>76</v>
      </c>
      <c r="AY260" s="142" t="s">
        <v>161</v>
      </c>
    </row>
    <row r="261" spans="2:65" s="12" customFormat="1" ht="11.25">
      <c r="B261" s="140"/>
      <c r="D261" s="141" t="s">
        <v>169</v>
      </c>
      <c r="E261" s="142" t="s">
        <v>1</v>
      </c>
      <c r="F261" s="143" t="s">
        <v>501</v>
      </c>
      <c r="H261" s="144">
        <v>7.5</v>
      </c>
      <c r="I261" s="145"/>
      <c r="L261" s="140"/>
      <c r="M261" s="146"/>
      <c r="T261" s="147"/>
      <c r="AT261" s="142" t="s">
        <v>169</v>
      </c>
      <c r="AU261" s="142" t="s">
        <v>91</v>
      </c>
      <c r="AV261" s="12" t="s">
        <v>86</v>
      </c>
      <c r="AW261" s="12" t="s">
        <v>32</v>
      </c>
      <c r="AX261" s="12" t="s">
        <v>76</v>
      </c>
      <c r="AY261" s="142" t="s">
        <v>161</v>
      </c>
    </row>
    <row r="262" spans="2:65" s="13" customFormat="1" ht="11.25">
      <c r="B262" s="148"/>
      <c r="D262" s="141" t="s">
        <v>169</v>
      </c>
      <c r="E262" s="149" t="s">
        <v>1</v>
      </c>
      <c r="F262" s="150" t="s">
        <v>174</v>
      </c>
      <c r="H262" s="151">
        <v>18.5</v>
      </c>
      <c r="I262" s="152"/>
      <c r="L262" s="148"/>
      <c r="M262" s="153"/>
      <c r="T262" s="154"/>
      <c r="AT262" s="149" t="s">
        <v>169</v>
      </c>
      <c r="AU262" s="149" t="s">
        <v>91</v>
      </c>
      <c r="AV262" s="13" t="s">
        <v>114</v>
      </c>
      <c r="AW262" s="13" t="s">
        <v>32</v>
      </c>
      <c r="AX262" s="13" t="s">
        <v>81</v>
      </c>
      <c r="AY262" s="149" t="s">
        <v>161</v>
      </c>
    </row>
    <row r="263" spans="2:65" s="1" customFormat="1" ht="16.5" customHeight="1">
      <c r="B263" s="31"/>
      <c r="C263" s="127" t="s">
        <v>502</v>
      </c>
      <c r="D263" s="127" t="s">
        <v>164</v>
      </c>
      <c r="E263" s="128" t="s">
        <v>503</v>
      </c>
      <c r="F263" s="129" t="s">
        <v>504</v>
      </c>
      <c r="G263" s="130" t="s">
        <v>197</v>
      </c>
      <c r="H263" s="131">
        <v>10</v>
      </c>
      <c r="I263" s="132"/>
      <c r="J263" s="133">
        <f>ROUND(I263*H263,2)</f>
        <v>0</v>
      </c>
      <c r="K263" s="129" t="s">
        <v>167</v>
      </c>
      <c r="L263" s="31"/>
      <c r="M263" s="134" t="s">
        <v>1</v>
      </c>
      <c r="N263" s="135" t="s">
        <v>41</v>
      </c>
      <c r="P263" s="136">
        <f>O263*H263</f>
        <v>0</v>
      </c>
      <c r="Q263" s="136">
        <v>6.0000000000000002E-5</v>
      </c>
      <c r="R263" s="136">
        <f>Q263*H263</f>
        <v>6.0000000000000006E-4</v>
      </c>
      <c r="S263" s="136">
        <v>0</v>
      </c>
      <c r="T263" s="137">
        <f>S263*H263</f>
        <v>0</v>
      </c>
      <c r="AR263" s="138" t="s">
        <v>114</v>
      </c>
      <c r="AT263" s="138" t="s">
        <v>164</v>
      </c>
      <c r="AU263" s="138" t="s">
        <v>91</v>
      </c>
      <c r="AY263" s="16" t="s">
        <v>161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81</v>
      </c>
      <c r="BK263" s="139">
        <f>ROUND(I263*H263,2)</f>
        <v>0</v>
      </c>
      <c r="BL263" s="16" t="s">
        <v>114</v>
      </c>
      <c r="BM263" s="138" t="s">
        <v>505</v>
      </c>
    </row>
    <row r="264" spans="2:65" s="12" customFormat="1" ht="11.25">
      <c r="B264" s="140"/>
      <c r="D264" s="141" t="s">
        <v>169</v>
      </c>
      <c r="E264" s="142" t="s">
        <v>1</v>
      </c>
      <c r="F264" s="143" t="s">
        <v>506</v>
      </c>
      <c r="H264" s="144">
        <v>10</v>
      </c>
      <c r="I264" s="145"/>
      <c r="L264" s="140"/>
      <c r="M264" s="146"/>
      <c r="T264" s="147"/>
      <c r="AT264" s="142" t="s">
        <v>169</v>
      </c>
      <c r="AU264" s="142" t="s">
        <v>91</v>
      </c>
      <c r="AV264" s="12" t="s">
        <v>86</v>
      </c>
      <c r="AW264" s="12" t="s">
        <v>32</v>
      </c>
      <c r="AX264" s="12" t="s">
        <v>81</v>
      </c>
      <c r="AY264" s="142" t="s">
        <v>161</v>
      </c>
    </row>
    <row r="265" spans="2:65" s="1" customFormat="1" ht="21.75" customHeight="1">
      <c r="B265" s="31"/>
      <c r="C265" s="127" t="s">
        <v>120</v>
      </c>
      <c r="D265" s="127" t="s">
        <v>164</v>
      </c>
      <c r="E265" s="128" t="s">
        <v>507</v>
      </c>
      <c r="F265" s="129" t="s">
        <v>508</v>
      </c>
      <c r="G265" s="130" t="s">
        <v>197</v>
      </c>
      <c r="H265" s="131">
        <v>1</v>
      </c>
      <c r="I265" s="132"/>
      <c r="J265" s="133">
        <f>ROUND(I265*H265,2)</f>
        <v>0</v>
      </c>
      <c r="K265" s="129" t="s">
        <v>167</v>
      </c>
      <c r="L265" s="31"/>
      <c r="M265" s="134" t="s">
        <v>1</v>
      </c>
      <c r="N265" s="135" t="s">
        <v>41</v>
      </c>
      <c r="P265" s="136">
        <f>O265*H265</f>
        <v>0</v>
      </c>
      <c r="Q265" s="136">
        <v>5.0000000000000002E-5</v>
      </c>
      <c r="R265" s="136">
        <f>Q265*H265</f>
        <v>5.0000000000000002E-5</v>
      </c>
      <c r="S265" s="136">
        <v>0</v>
      </c>
      <c r="T265" s="137">
        <f>S265*H265</f>
        <v>0</v>
      </c>
      <c r="AR265" s="138" t="s">
        <v>114</v>
      </c>
      <c r="AT265" s="138" t="s">
        <v>164</v>
      </c>
      <c r="AU265" s="138" t="s">
        <v>91</v>
      </c>
      <c r="AY265" s="16" t="s">
        <v>161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81</v>
      </c>
      <c r="BK265" s="139">
        <f>ROUND(I265*H265,2)</f>
        <v>0</v>
      </c>
      <c r="BL265" s="16" t="s">
        <v>114</v>
      </c>
      <c r="BM265" s="138" t="s">
        <v>509</v>
      </c>
    </row>
    <row r="266" spans="2:65" s="12" customFormat="1" ht="11.25">
      <c r="B266" s="140"/>
      <c r="D266" s="141" t="s">
        <v>169</v>
      </c>
      <c r="E266" s="142" t="s">
        <v>1</v>
      </c>
      <c r="F266" s="143" t="s">
        <v>510</v>
      </c>
      <c r="H266" s="144">
        <v>1</v>
      </c>
      <c r="I266" s="145"/>
      <c r="L266" s="140"/>
      <c r="M266" s="146"/>
      <c r="T266" s="147"/>
      <c r="AT266" s="142" t="s">
        <v>169</v>
      </c>
      <c r="AU266" s="142" t="s">
        <v>91</v>
      </c>
      <c r="AV266" s="12" t="s">
        <v>86</v>
      </c>
      <c r="AW266" s="12" t="s">
        <v>32</v>
      </c>
      <c r="AX266" s="12" t="s">
        <v>81</v>
      </c>
      <c r="AY266" s="142" t="s">
        <v>161</v>
      </c>
    </row>
    <row r="267" spans="2:65" s="1" customFormat="1" ht="16.5" customHeight="1">
      <c r="B267" s="31"/>
      <c r="C267" s="127" t="s">
        <v>511</v>
      </c>
      <c r="D267" s="127" t="s">
        <v>164</v>
      </c>
      <c r="E267" s="128" t="s">
        <v>512</v>
      </c>
      <c r="F267" s="129" t="s">
        <v>513</v>
      </c>
      <c r="G267" s="130" t="s">
        <v>197</v>
      </c>
      <c r="H267" s="131">
        <v>11</v>
      </c>
      <c r="I267" s="132"/>
      <c r="J267" s="133">
        <f>ROUND(I267*H267,2)</f>
        <v>0</v>
      </c>
      <c r="K267" s="129" t="s">
        <v>341</v>
      </c>
      <c r="L267" s="31"/>
      <c r="M267" s="134" t="s">
        <v>1</v>
      </c>
      <c r="N267" s="135" t="s">
        <v>41</v>
      </c>
      <c r="P267" s="136">
        <f>O267*H267</f>
        <v>0</v>
      </c>
      <c r="Q267" s="136">
        <v>1.0000000000000001E-5</v>
      </c>
      <c r="R267" s="136">
        <f>Q267*H267</f>
        <v>1.1E-4</v>
      </c>
      <c r="S267" s="136">
        <v>0</v>
      </c>
      <c r="T267" s="137">
        <f>S267*H267</f>
        <v>0</v>
      </c>
      <c r="AR267" s="138" t="s">
        <v>114</v>
      </c>
      <c r="AT267" s="138" t="s">
        <v>164</v>
      </c>
      <c r="AU267" s="138" t="s">
        <v>91</v>
      </c>
      <c r="AY267" s="16" t="s">
        <v>161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81</v>
      </c>
      <c r="BK267" s="139">
        <f>ROUND(I267*H267,2)</f>
        <v>0</v>
      </c>
      <c r="BL267" s="16" t="s">
        <v>114</v>
      </c>
      <c r="BM267" s="138" t="s">
        <v>514</v>
      </c>
    </row>
    <row r="268" spans="2:65" s="12" customFormat="1" ht="11.25">
      <c r="B268" s="140"/>
      <c r="D268" s="141" t="s">
        <v>169</v>
      </c>
      <c r="E268" s="142" t="s">
        <v>1</v>
      </c>
      <c r="F268" s="143" t="s">
        <v>103</v>
      </c>
      <c r="H268" s="144">
        <v>11</v>
      </c>
      <c r="I268" s="145"/>
      <c r="L268" s="140"/>
      <c r="M268" s="146"/>
      <c r="T268" s="147"/>
      <c r="AT268" s="142" t="s">
        <v>169</v>
      </c>
      <c r="AU268" s="142" t="s">
        <v>91</v>
      </c>
      <c r="AV268" s="12" t="s">
        <v>86</v>
      </c>
      <c r="AW268" s="12" t="s">
        <v>32</v>
      </c>
      <c r="AX268" s="12" t="s">
        <v>81</v>
      </c>
      <c r="AY268" s="142" t="s">
        <v>161</v>
      </c>
    </row>
    <row r="269" spans="2:65" s="1" customFormat="1" ht="16.5" customHeight="1">
      <c r="B269" s="31"/>
      <c r="C269" s="155" t="s">
        <v>515</v>
      </c>
      <c r="D269" s="155" t="s">
        <v>297</v>
      </c>
      <c r="E269" s="156" t="s">
        <v>516</v>
      </c>
      <c r="F269" s="157" t="s">
        <v>517</v>
      </c>
      <c r="G269" s="158" t="s">
        <v>197</v>
      </c>
      <c r="H269" s="159">
        <v>31</v>
      </c>
      <c r="I269" s="160"/>
      <c r="J269" s="161">
        <f>ROUND(I269*H269,2)</f>
        <v>0</v>
      </c>
      <c r="K269" s="157" t="s">
        <v>167</v>
      </c>
      <c r="L269" s="162"/>
      <c r="M269" s="163" t="s">
        <v>1</v>
      </c>
      <c r="N269" s="164" t="s">
        <v>41</v>
      </c>
      <c r="P269" s="136">
        <f>O269*H269</f>
        <v>0</v>
      </c>
      <c r="Q269" s="136">
        <v>5.8999999999999999E-3</v>
      </c>
      <c r="R269" s="136">
        <f>Q269*H269</f>
        <v>0.18290000000000001</v>
      </c>
      <c r="S269" s="136">
        <v>0</v>
      </c>
      <c r="T269" s="137">
        <f>S269*H269</f>
        <v>0</v>
      </c>
      <c r="AR269" s="138" t="s">
        <v>86</v>
      </c>
      <c r="AT269" s="138" t="s">
        <v>297</v>
      </c>
      <c r="AU269" s="138" t="s">
        <v>91</v>
      </c>
      <c r="AY269" s="16" t="s">
        <v>161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81</v>
      </c>
      <c r="BK269" s="139">
        <f>ROUND(I269*H269,2)</f>
        <v>0</v>
      </c>
      <c r="BL269" s="16" t="s">
        <v>81</v>
      </c>
      <c r="BM269" s="138" t="s">
        <v>518</v>
      </c>
    </row>
    <row r="270" spans="2:65" s="12" customFormat="1" ht="11.25">
      <c r="B270" s="140"/>
      <c r="D270" s="141" t="s">
        <v>169</v>
      </c>
      <c r="E270" s="142" t="s">
        <v>1</v>
      </c>
      <c r="F270" s="143" t="s">
        <v>519</v>
      </c>
      <c r="H270" s="144">
        <v>30</v>
      </c>
      <c r="I270" s="145"/>
      <c r="L270" s="140"/>
      <c r="M270" s="146"/>
      <c r="T270" s="147"/>
      <c r="AT270" s="142" t="s">
        <v>169</v>
      </c>
      <c r="AU270" s="142" t="s">
        <v>91</v>
      </c>
      <c r="AV270" s="12" t="s">
        <v>86</v>
      </c>
      <c r="AW270" s="12" t="s">
        <v>32</v>
      </c>
      <c r="AX270" s="12" t="s">
        <v>76</v>
      </c>
      <c r="AY270" s="142" t="s">
        <v>161</v>
      </c>
    </row>
    <row r="271" spans="2:65" s="12" customFormat="1" ht="11.25">
      <c r="B271" s="140"/>
      <c r="D271" s="141" t="s">
        <v>169</v>
      </c>
      <c r="E271" s="142" t="s">
        <v>1</v>
      </c>
      <c r="F271" s="143" t="s">
        <v>520</v>
      </c>
      <c r="H271" s="144">
        <v>1</v>
      </c>
      <c r="I271" s="145"/>
      <c r="L271" s="140"/>
      <c r="M271" s="146"/>
      <c r="T271" s="147"/>
      <c r="AT271" s="142" t="s">
        <v>169</v>
      </c>
      <c r="AU271" s="142" t="s">
        <v>91</v>
      </c>
      <c r="AV271" s="12" t="s">
        <v>86</v>
      </c>
      <c r="AW271" s="12" t="s">
        <v>32</v>
      </c>
      <c r="AX271" s="12" t="s">
        <v>76</v>
      </c>
      <c r="AY271" s="142" t="s">
        <v>161</v>
      </c>
    </row>
    <row r="272" spans="2:65" s="13" customFormat="1" ht="11.25">
      <c r="B272" s="148"/>
      <c r="D272" s="141" t="s">
        <v>169</v>
      </c>
      <c r="E272" s="149" t="s">
        <v>1</v>
      </c>
      <c r="F272" s="150" t="s">
        <v>174</v>
      </c>
      <c r="H272" s="151">
        <v>31</v>
      </c>
      <c r="I272" s="152"/>
      <c r="L272" s="148"/>
      <c r="M272" s="153"/>
      <c r="T272" s="154"/>
      <c r="AT272" s="149" t="s">
        <v>169</v>
      </c>
      <c r="AU272" s="149" t="s">
        <v>91</v>
      </c>
      <c r="AV272" s="13" t="s">
        <v>114</v>
      </c>
      <c r="AW272" s="13" t="s">
        <v>32</v>
      </c>
      <c r="AX272" s="13" t="s">
        <v>81</v>
      </c>
      <c r="AY272" s="149" t="s">
        <v>161</v>
      </c>
    </row>
    <row r="273" spans="2:65" s="1" customFormat="1" ht="16.5" customHeight="1">
      <c r="B273" s="31"/>
      <c r="C273" s="155" t="s">
        <v>521</v>
      </c>
      <c r="D273" s="155" t="s">
        <v>297</v>
      </c>
      <c r="E273" s="156" t="s">
        <v>522</v>
      </c>
      <c r="F273" s="157" t="s">
        <v>523</v>
      </c>
      <c r="G273" s="158" t="s">
        <v>197</v>
      </c>
      <c r="H273" s="159">
        <v>90</v>
      </c>
      <c r="I273" s="160"/>
      <c r="J273" s="161">
        <f>ROUND(I273*H273,2)</f>
        <v>0</v>
      </c>
      <c r="K273" s="157" t="s">
        <v>341</v>
      </c>
      <c r="L273" s="162"/>
      <c r="M273" s="163" t="s">
        <v>1</v>
      </c>
      <c r="N273" s="164" t="s">
        <v>41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86</v>
      </c>
      <c r="AT273" s="138" t="s">
        <v>297</v>
      </c>
      <c r="AU273" s="138" t="s">
        <v>91</v>
      </c>
      <c r="AY273" s="16" t="s">
        <v>161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81</v>
      </c>
      <c r="BK273" s="139">
        <f>ROUND(I273*H273,2)</f>
        <v>0</v>
      </c>
      <c r="BL273" s="16" t="s">
        <v>81</v>
      </c>
      <c r="BM273" s="138" t="s">
        <v>524</v>
      </c>
    </row>
    <row r="274" spans="2:65" s="12" customFormat="1" ht="11.25">
      <c r="B274" s="140"/>
      <c r="D274" s="141" t="s">
        <v>169</v>
      </c>
      <c r="E274" s="142" t="s">
        <v>1</v>
      </c>
      <c r="F274" s="143" t="s">
        <v>525</v>
      </c>
      <c r="H274" s="144">
        <v>90</v>
      </c>
      <c r="I274" s="145"/>
      <c r="L274" s="140"/>
      <c r="M274" s="146"/>
      <c r="T274" s="147"/>
      <c r="AT274" s="142" t="s">
        <v>169</v>
      </c>
      <c r="AU274" s="142" t="s">
        <v>91</v>
      </c>
      <c r="AV274" s="12" t="s">
        <v>86</v>
      </c>
      <c r="AW274" s="12" t="s">
        <v>32</v>
      </c>
      <c r="AX274" s="12" t="s">
        <v>81</v>
      </c>
      <c r="AY274" s="142" t="s">
        <v>161</v>
      </c>
    </row>
    <row r="275" spans="2:65" s="1" customFormat="1" ht="16.5" customHeight="1">
      <c r="B275" s="31"/>
      <c r="C275" s="155" t="s">
        <v>526</v>
      </c>
      <c r="D275" s="155" t="s">
        <v>297</v>
      </c>
      <c r="E275" s="156" t="s">
        <v>527</v>
      </c>
      <c r="F275" s="157" t="s">
        <v>528</v>
      </c>
      <c r="G275" s="158" t="s">
        <v>183</v>
      </c>
      <c r="H275" s="159">
        <v>22</v>
      </c>
      <c r="I275" s="160"/>
      <c r="J275" s="161">
        <f>ROUND(I275*H275,2)</f>
        <v>0</v>
      </c>
      <c r="K275" s="157" t="s">
        <v>341</v>
      </c>
      <c r="L275" s="162"/>
      <c r="M275" s="163" t="s">
        <v>1</v>
      </c>
      <c r="N275" s="164" t="s">
        <v>41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86</v>
      </c>
      <c r="AT275" s="138" t="s">
        <v>297</v>
      </c>
      <c r="AU275" s="138" t="s">
        <v>91</v>
      </c>
      <c r="AY275" s="16" t="s">
        <v>161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81</v>
      </c>
      <c r="BK275" s="139">
        <f>ROUND(I275*H275,2)</f>
        <v>0</v>
      </c>
      <c r="BL275" s="16" t="s">
        <v>81</v>
      </c>
      <c r="BM275" s="138" t="s">
        <v>529</v>
      </c>
    </row>
    <row r="276" spans="2:65" s="12" customFormat="1" ht="11.25">
      <c r="B276" s="140"/>
      <c r="D276" s="141" t="s">
        <v>169</v>
      </c>
      <c r="E276" s="142" t="s">
        <v>1</v>
      </c>
      <c r="F276" s="143" t="s">
        <v>530</v>
      </c>
      <c r="H276" s="144">
        <v>22</v>
      </c>
      <c r="I276" s="145"/>
      <c r="L276" s="140"/>
      <c r="M276" s="146"/>
      <c r="T276" s="147"/>
      <c r="AT276" s="142" t="s">
        <v>169</v>
      </c>
      <c r="AU276" s="142" t="s">
        <v>91</v>
      </c>
      <c r="AV276" s="12" t="s">
        <v>86</v>
      </c>
      <c r="AW276" s="12" t="s">
        <v>32</v>
      </c>
      <c r="AX276" s="12" t="s">
        <v>81</v>
      </c>
      <c r="AY276" s="142" t="s">
        <v>161</v>
      </c>
    </row>
    <row r="277" spans="2:65" s="1" customFormat="1" ht="16.5" customHeight="1">
      <c r="B277" s="31"/>
      <c r="C277" s="127" t="s">
        <v>531</v>
      </c>
      <c r="D277" s="127" t="s">
        <v>164</v>
      </c>
      <c r="E277" s="128" t="s">
        <v>532</v>
      </c>
      <c r="F277" s="129" t="s">
        <v>533</v>
      </c>
      <c r="G277" s="130" t="s">
        <v>197</v>
      </c>
      <c r="H277" s="131">
        <v>11</v>
      </c>
      <c r="I277" s="132"/>
      <c r="J277" s="133">
        <f>ROUND(I277*H277,2)</f>
        <v>0</v>
      </c>
      <c r="K277" s="129" t="s">
        <v>167</v>
      </c>
      <c r="L277" s="31"/>
      <c r="M277" s="134" t="s">
        <v>1</v>
      </c>
      <c r="N277" s="135" t="s">
        <v>41</v>
      </c>
      <c r="P277" s="136">
        <f>O277*H277</f>
        <v>0</v>
      </c>
      <c r="Q277" s="136">
        <v>0</v>
      </c>
      <c r="R277" s="136">
        <f>Q277*H277</f>
        <v>0</v>
      </c>
      <c r="S277" s="136">
        <v>0</v>
      </c>
      <c r="T277" s="137">
        <f>S277*H277</f>
        <v>0</v>
      </c>
      <c r="AR277" s="138" t="s">
        <v>81</v>
      </c>
      <c r="AT277" s="138" t="s">
        <v>164</v>
      </c>
      <c r="AU277" s="138" t="s">
        <v>91</v>
      </c>
      <c r="AY277" s="16" t="s">
        <v>161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81</v>
      </c>
      <c r="BK277" s="139">
        <f>ROUND(I277*H277,2)</f>
        <v>0</v>
      </c>
      <c r="BL277" s="16" t="s">
        <v>81</v>
      </c>
      <c r="BM277" s="138" t="s">
        <v>534</v>
      </c>
    </row>
    <row r="278" spans="2:65" s="12" customFormat="1" ht="11.25">
      <c r="B278" s="140"/>
      <c r="D278" s="141" t="s">
        <v>169</v>
      </c>
      <c r="E278" s="142" t="s">
        <v>1</v>
      </c>
      <c r="F278" s="143" t="s">
        <v>103</v>
      </c>
      <c r="H278" s="144">
        <v>11</v>
      </c>
      <c r="I278" s="145"/>
      <c r="L278" s="140"/>
      <c r="M278" s="146"/>
      <c r="T278" s="147"/>
      <c r="AT278" s="142" t="s">
        <v>169</v>
      </c>
      <c r="AU278" s="142" t="s">
        <v>91</v>
      </c>
      <c r="AV278" s="12" t="s">
        <v>86</v>
      </c>
      <c r="AW278" s="12" t="s">
        <v>32</v>
      </c>
      <c r="AX278" s="12" t="s">
        <v>81</v>
      </c>
      <c r="AY278" s="142" t="s">
        <v>161</v>
      </c>
    </row>
    <row r="279" spans="2:65" s="1" customFormat="1" ht="16.5" customHeight="1">
      <c r="B279" s="31"/>
      <c r="C279" s="127" t="s">
        <v>535</v>
      </c>
      <c r="D279" s="127" t="s">
        <v>164</v>
      </c>
      <c r="E279" s="128" t="s">
        <v>536</v>
      </c>
      <c r="F279" s="129" t="s">
        <v>537</v>
      </c>
      <c r="G279" s="130" t="s">
        <v>95</v>
      </c>
      <c r="H279" s="131">
        <v>86</v>
      </c>
      <c r="I279" s="132"/>
      <c r="J279" s="133">
        <f>ROUND(I279*H279,2)</f>
        <v>0</v>
      </c>
      <c r="K279" s="129" t="s">
        <v>167</v>
      </c>
      <c r="L279" s="31"/>
      <c r="M279" s="134" t="s">
        <v>1</v>
      </c>
      <c r="N279" s="135" t="s">
        <v>41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81</v>
      </c>
      <c r="AT279" s="138" t="s">
        <v>164</v>
      </c>
      <c r="AU279" s="138" t="s">
        <v>91</v>
      </c>
      <c r="AY279" s="16" t="s">
        <v>161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81</v>
      </c>
      <c r="BK279" s="139">
        <f>ROUND(I279*H279,2)</f>
        <v>0</v>
      </c>
      <c r="BL279" s="16" t="s">
        <v>81</v>
      </c>
      <c r="BM279" s="138" t="s">
        <v>538</v>
      </c>
    </row>
    <row r="280" spans="2:65" s="12" customFormat="1" ht="11.25">
      <c r="B280" s="140"/>
      <c r="D280" s="141" t="s">
        <v>169</v>
      </c>
      <c r="E280" s="142" t="s">
        <v>1</v>
      </c>
      <c r="F280" s="143" t="s">
        <v>539</v>
      </c>
      <c r="H280" s="144">
        <v>86</v>
      </c>
      <c r="I280" s="145"/>
      <c r="L280" s="140"/>
      <c r="M280" s="146"/>
      <c r="T280" s="147"/>
      <c r="AT280" s="142" t="s">
        <v>169</v>
      </c>
      <c r="AU280" s="142" t="s">
        <v>91</v>
      </c>
      <c r="AV280" s="12" t="s">
        <v>86</v>
      </c>
      <c r="AW280" s="12" t="s">
        <v>32</v>
      </c>
      <c r="AX280" s="12" t="s">
        <v>81</v>
      </c>
      <c r="AY280" s="142" t="s">
        <v>161</v>
      </c>
    </row>
    <row r="281" spans="2:65" s="1" customFormat="1" ht="16.5" customHeight="1">
      <c r="B281" s="31"/>
      <c r="C281" s="155" t="s">
        <v>540</v>
      </c>
      <c r="D281" s="155" t="s">
        <v>297</v>
      </c>
      <c r="E281" s="156" t="s">
        <v>541</v>
      </c>
      <c r="F281" s="157" t="s">
        <v>542</v>
      </c>
      <c r="G281" s="158" t="s">
        <v>84</v>
      </c>
      <c r="H281" s="159">
        <v>8.6</v>
      </c>
      <c r="I281" s="160"/>
      <c r="J281" s="161">
        <f>ROUND(I281*H281,2)</f>
        <v>0</v>
      </c>
      <c r="K281" s="157" t="s">
        <v>167</v>
      </c>
      <c r="L281" s="162"/>
      <c r="M281" s="163" t="s">
        <v>1</v>
      </c>
      <c r="N281" s="164" t="s">
        <v>41</v>
      </c>
      <c r="P281" s="136">
        <f>O281*H281</f>
        <v>0</v>
      </c>
      <c r="Q281" s="136">
        <v>0.2</v>
      </c>
      <c r="R281" s="136">
        <f>Q281*H281</f>
        <v>1.72</v>
      </c>
      <c r="S281" s="136">
        <v>0</v>
      </c>
      <c r="T281" s="137">
        <f>S281*H281</f>
        <v>0</v>
      </c>
      <c r="AR281" s="138" t="s">
        <v>199</v>
      </c>
      <c r="AT281" s="138" t="s">
        <v>297</v>
      </c>
      <c r="AU281" s="138" t="s">
        <v>91</v>
      </c>
      <c r="AY281" s="16" t="s">
        <v>161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81</v>
      </c>
      <c r="BK281" s="139">
        <f>ROUND(I281*H281,2)</f>
        <v>0</v>
      </c>
      <c r="BL281" s="16" t="s">
        <v>114</v>
      </c>
      <c r="BM281" s="138" t="s">
        <v>543</v>
      </c>
    </row>
    <row r="282" spans="2:65" s="12" customFormat="1" ht="11.25">
      <c r="B282" s="140"/>
      <c r="D282" s="141" t="s">
        <v>169</v>
      </c>
      <c r="F282" s="143" t="s">
        <v>544</v>
      </c>
      <c r="H282" s="144">
        <v>8.6</v>
      </c>
      <c r="I282" s="145"/>
      <c r="L282" s="140"/>
      <c r="M282" s="146"/>
      <c r="T282" s="147"/>
      <c r="AT282" s="142" t="s">
        <v>169</v>
      </c>
      <c r="AU282" s="142" t="s">
        <v>91</v>
      </c>
      <c r="AV282" s="12" t="s">
        <v>86</v>
      </c>
      <c r="AW282" s="12" t="s">
        <v>4</v>
      </c>
      <c r="AX282" s="12" t="s">
        <v>81</v>
      </c>
      <c r="AY282" s="142" t="s">
        <v>161</v>
      </c>
    </row>
    <row r="283" spans="2:65" s="1" customFormat="1" ht="16.5" customHeight="1">
      <c r="B283" s="31"/>
      <c r="C283" s="127" t="s">
        <v>545</v>
      </c>
      <c r="D283" s="127" t="s">
        <v>164</v>
      </c>
      <c r="E283" s="128" t="s">
        <v>546</v>
      </c>
      <c r="F283" s="129" t="s">
        <v>547</v>
      </c>
      <c r="G283" s="130" t="s">
        <v>197</v>
      </c>
      <c r="H283" s="131">
        <v>10</v>
      </c>
      <c r="I283" s="132"/>
      <c r="J283" s="133">
        <f>ROUND(I283*H283,2)</f>
        <v>0</v>
      </c>
      <c r="K283" s="129" t="s">
        <v>167</v>
      </c>
      <c r="L283" s="31"/>
      <c r="M283" s="134" t="s">
        <v>1</v>
      </c>
      <c r="N283" s="135" t="s">
        <v>41</v>
      </c>
      <c r="P283" s="136">
        <f>O283*H283</f>
        <v>0</v>
      </c>
      <c r="Q283" s="136">
        <v>0</v>
      </c>
      <c r="R283" s="136">
        <f>Q283*H283</f>
        <v>0</v>
      </c>
      <c r="S283" s="136">
        <v>0</v>
      </c>
      <c r="T283" s="137">
        <f>S283*H283</f>
        <v>0</v>
      </c>
      <c r="AR283" s="138" t="s">
        <v>81</v>
      </c>
      <c r="AT283" s="138" t="s">
        <v>164</v>
      </c>
      <c r="AU283" s="138" t="s">
        <v>91</v>
      </c>
      <c r="AY283" s="16" t="s">
        <v>161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81</v>
      </c>
      <c r="BK283" s="139">
        <f>ROUND(I283*H283,2)</f>
        <v>0</v>
      </c>
      <c r="BL283" s="16" t="s">
        <v>81</v>
      </c>
      <c r="BM283" s="138" t="s">
        <v>548</v>
      </c>
    </row>
    <row r="284" spans="2:65" s="12" customFormat="1" ht="11.25">
      <c r="B284" s="140"/>
      <c r="D284" s="141" t="s">
        <v>169</v>
      </c>
      <c r="E284" s="142" t="s">
        <v>1</v>
      </c>
      <c r="F284" s="143" t="s">
        <v>506</v>
      </c>
      <c r="H284" s="144">
        <v>10</v>
      </c>
      <c r="I284" s="145"/>
      <c r="L284" s="140"/>
      <c r="M284" s="146"/>
      <c r="T284" s="147"/>
      <c r="AT284" s="142" t="s">
        <v>169</v>
      </c>
      <c r="AU284" s="142" t="s">
        <v>91</v>
      </c>
      <c r="AV284" s="12" t="s">
        <v>86</v>
      </c>
      <c r="AW284" s="12" t="s">
        <v>32</v>
      </c>
      <c r="AX284" s="12" t="s">
        <v>81</v>
      </c>
      <c r="AY284" s="142" t="s">
        <v>161</v>
      </c>
    </row>
    <row r="285" spans="2:65" s="1" customFormat="1" ht="16.5" customHeight="1">
      <c r="B285" s="31"/>
      <c r="C285" s="155" t="s">
        <v>549</v>
      </c>
      <c r="D285" s="155" t="s">
        <v>297</v>
      </c>
      <c r="E285" s="156" t="s">
        <v>550</v>
      </c>
      <c r="F285" s="157" t="s">
        <v>551</v>
      </c>
      <c r="G285" s="158" t="s">
        <v>197</v>
      </c>
      <c r="H285" s="159">
        <v>10</v>
      </c>
      <c r="I285" s="160"/>
      <c r="J285" s="161">
        <f>ROUND(I285*H285,2)</f>
        <v>0</v>
      </c>
      <c r="K285" s="157" t="s">
        <v>341</v>
      </c>
      <c r="L285" s="162"/>
      <c r="M285" s="163" t="s">
        <v>1</v>
      </c>
      <c r="N285" s="164" t="s">
        <v>41</v>
      </c>
      <c r="P285" s="136">
        <f>O285*H285</f>
        <v>0</v>
      </c>
      <c r="Q285" s="136">
        <v>0</v>
      </c>
      <c r="R285" s="136">
        <f>Q285*H285</f>
        <v>0</v>
      </c>
      <c r="S285" s="136">
        <v>0</v>
      </c>
      <c r="T285" s="137">
        <f>S285*H285</f>
        <v>0</v>
      </c>
      <c r="AR285" s="138" t="s">
        <v>86</v>
      </c>
      <c r="AT285" s="138" t="s">
        <v>297</v>
      </c>
      <c r="AU285" s="138" t="s">
        <v>91</v>
      </c>
      <c r="AY285" s="16" t="s">
        <v>161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81</v>
      </c>
      <c r="BK285" s="139">
        <f>ROUND(I285*H285,2)</f>
        <v>0</v>
      </c>
      <c r="BL285" s="16" t="s">
        <v>81</v>
      </c>
      <c r="BM285" s="138" t="s">
        <v>552</v>
      </c>
    </row>
    <row r="286" spans="2:65" s="1" customFormat="1" ht="16.5" customHeight="1">
      <c r="B286" s="31"/>
      <c r="C286" s="127" t="s">
        <v>553</v>
      </c>
      <c r="D286" s="127" t="s">
        <v>164</v>
      </c>
      <c r="E286" s="128" t="s">
        <v>554</v>
      </c>
      <c r="F286" s="129" t="s">
        <v>555</v>
      </c>
      <c r="G286" s="130" t="s">
        <v>84</v>
      </c>
      <c r="H286" s="131">
        <v>1.85</v>
      </c>
      <c r="I286" s="132"/>
      <c r="J286" s="133">
        <f>ROUND(I286*H286,2)</f>
        <v>0</v>
      </c>
      <c r="K286" s="129" t="s">
        <v>167</v>
      </c>
      <c r="L286" s="31"/>
      <c r="M286" s="134" t="s">
        <v>1</v>
      </c>
      <c r="N286" s="135" t="s">
        <v>41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114</v>
      </c>
      <c r="AT286" s="138" t="s">
        <v>164</v>
      </c>
      <c r="AU286" s="138" t="s">
        <v>91</v>
      </c>
      <c r="AY286" s="16" t="s">
        <v>161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81</v>
      </c>
      <c r="BK286" s="139">
        <f>ROUND(I286*H286,2)</f>
        <v>0</v>
      </c>
      <c r="BL286" s="16" t="s">
        <v>114</v>
      </c>
      <c r="BM286" s="138" t="s">
        <v>556</v>
      </c>
    </row>
    <row r="287" spans="2:65" s="12" customFormat="1" ht="11.25">
      <c r="B287" s="140"/>
      <c r="D287" s="141" t="s">
        <v>169</v>
      </c>
      <c r="E287" s="142" t="s">
        <v>1</v>
      </c>
      <c r="F287" s="143" t="s">
        <v>557</v>
      </c>
      <c r="H287" s="144">
        <v>1.1000000000000001</v>
      </c>
      <c r="I287" s="145"/>
      <c r="L287" s="140"/>
      <c r="M287" s="146"/>
      <c r="T287" s="147"/>
      <c r="AT287" s="142" t="s">
        <v>169</v>
      </c>
      <c r="AU287" s="142" t="s">
        <v>91</v>
      </c>
      <c r="AV287" s="12" t="s">
        <v>86</v>
      </c>
      <c r="AW287" s="12" t="s">
        <v>32</v>
      </c>
      <c r="AX287" s="12" t="s">
        <v>76</v>
      </c>
      <c r="AY287" s="142" t="s">
        <v>161</v>
      </c>
    </row>
    <row r="288" spans="2:65" s="12" customFormat="1" ht="11.25">
      <c r="B288" s="140"/>
      <c r="D288" s="141" t="s">
        <v>169</v>
      </c>
      <c r="E288" s="142" t="s">
        <v>1</v>
      </c>
      <c r="F288" s="143" t="s">
        <v>558</v>
      </c>
      <c r="H288" s="144">
        <v>0.75</v>
      </c>
      <c r="I288" s="145"/>
      <c r="L288" s="140"/>
      <c r="M288" s="146"/>
      <c r="T288" s="147"/>
      <c r="AT288" s="142" t="s">
        <v>169</v>
      </c>
      <c r="AU288" s="142" t="s">
        <v>91</v>
      </c>
      <c r="AV288" s="12" t="s">
        <v>86</v>
      </c>
      <c r="AW288" s="12" t="s">
        <v>32</v>
      </c>
      <c r="AX288" s="12" t="s">
        <v>76</v>
      </c>
      <c r="AY288" s="142" t="s">
        <v>161</v>
      </c>
    </row>
    <row r="289" spans="2:65" s="13" customFormat="1" ht="11.25">
      <c r="B289" s="148"/>
      <c r="D289" s="141" t="s">
        <v>169</v>
      </c>
      <c r="E289" s="149" t="s">
        <v>1</v>
      </c>
      <c r="F289" s="150" t="s">
        <v>174</v>
      </c>
      <c r="H289" s="151">
        <v>1.85</v>
      </c>
      <c r="I289" s="152"/>
      <c r="L289" s="148"/>
      <c r="M289" s="153"/>
      <c r="T289" s="154"/>
      <c r="AT289" s="149" t="s">
        <v>169</v>
      </c>
      <c r="AU289" s="149" t="s">
        <v>91</v>
      </c>
      <c r="AV289" s="13" t="s">
        <v>114</v>
      </c>
      <c r="AW289" s="13" t="s">
        <v>32</v>
      </c>
      <c r="AX289" s="13" t="s">
        <v>81</v>
      </c>
      <c r="AY289" s="149" t="s">
        <v>161</v>
      </c>
    </row>
    <row r="290" spans="2:65" s="1" customFormat="1" ht="16.5" customHeight="1">
      <c r="B290" s="31"/>
      <c r="C290" s="127" t="s">
        <v>559</v>
      </c>
      <c r="D290" s="127" t="s">
        <v>164</v>
      </c>
      <c r="E290" s="128" t="s">
        <v>560</v>
      </c>
      <c r="F290" s="129" t="s">
        <v>561</v>
      </c>
      <c r="G290" s="130" t="s">
        <v>84</v>
      </c>
      <c r="H290" s="131">
        <v>1.85</v>
      </c>
      <c r="I290" s="132"/>
      <c r="J290" s="133">
        <f>ROUND(I290*H290,2)</f>
        <v>0</v>
      </c>
      <c r="K290" s="129" t="s">
        <v>167</v>
      </c>
      <c r="L290" s="31"/>
      <c r="M290" s="134" t="s">
        <v>1</v>
      </c>
      <c r="N290" s="135" t="s">
        <v>41</v>
      </c>
      <c r="P290" s="136">
        <f>O290*H290</f>
        <v>0</v>
      </c>
      <c r="Q290" s="136">
        <v>0</v>
      </c>
      <c r="R290" s="136">
        <f>Q290*H290</f>
        <v>0</v>
      </c>
      <c r="S290" s="136">
        <v>0</v>
      </c>
      <c r="T290" s="137">
        <f>S290*H290</f>
        <v>0</v>
      </c>
      <c r="AR290" s="138" t="s">
        <v>114</v>
      </c>
      <c r="AT290" s="138" t="s">
        <v>164</v>
      </c>
      <c r="AU290" s="138" t="s">
        <v>91</v>
      </c>
      <c r="AY290" s="16" t="s">
        <v>161</v>
      </c>
      <c r="BE290" s="139">
        <f>IF(N290="základní",J290,0)</f>
        <v>0</v>
      </c>
      <c r="BF290" s="139">
        <f>IF(N290="snížená",J290,0)</f>
        <v>0</v>
      </c>
      <c r="BG290" s="139">
        <f>IF(N290="zákl. přenesená",J290,0)</f>
        <v>0</v>
      </c>
      <c r="BH290" s="139">
        <f>IF(N290="sníž. přenesená",J290,0)</f>
        <v>0</v>
      </c>
      <c r="BI290" s="139">
        <f>IF(N290="nulová",J290,0)</f>
        <v>0</v>
      </c>
      <c r="BJ290" s="16" t="s">
        <v>81</v>
      </c>
      <c r="BK290" s="139">
        <f>ROUND(I290*H290,2)</f>
        <v>0</v>
      </c>
      <c r="BL290" s="16" t="s">
        <v>114</v>
      </c>
      <c r="BM290" s="138" t="s">
        <v>562</v>
      </c>
    </row>
    <row r="291" spans="2:65" s="1" customFormat="1" ht="16.5" customHeight="1">
      <c r="B291" s="31"/>
      <c r="C291" s="127" t="s">
        <v>563</v>
      </c>
      <c r="D291" s="127" t="s">
        <v>164</v>
      </c>
      <c r="E291" s="128" t="s">
        <v>564</v>
      </c>
      <c r="F291" s="129" t="s">
        <v>565</v>
      </c>
      <c r="G291" s="130" t="s">
        <v>84</v>
      </c>
      <c r="H291" s="131">
        <v>1.85</v>
      </c>
      <c r="I291" s="132"/>
      <c r="J291" s="133">
        <f>ROUND(I291*H291,2)</f>
        <v>0</v>
      </c>
      <c r="K291" s="129" t="s">
        <v>167</v>
      </c>
      <c r="L291" s="31"/>
      <c r="M291" s="134" t="s">
        <v>1</v>
      </c>
      <c r="N291" s="135" t="s">
        <v>41</v>
      </c>
      <c r="P291" s="136">
        <f>O291*H291</f>
        <v>0</v>
      </c>
      <c r="Q291" s="136">
        <v>0</v>
      </c>
      <c r="R291" s="136">
        <f>Q291*H291</f>
        <v>0</v>
      </c>
      <c r="S291" s="136">
        <v>0</v>
      </c>
      <c r="T291" s="137">
        <f>S291*H291</f>
        <v>0</v>
      </c>
      <c r="AR291" s="138" t="s">
        <v>114</v>
      </c>
      <c r="AT291" s="138" t="s">
        <v>164</v>
      </c>
      <c r="AU291" s="138" t="s">
        <v>91</v>
      </c>
      <c r="AY291" s="16" t="s">
        <v>161</v>
      </c>
      <c r="BE291" s="139">
        <f>IF(N291="základní",J291,0)</f>
        <v>0</v>
      </c>
      <c r="BF291" s="139">
        <f>IF(N291="snížená",J291,0)</f>
        <v>0</v>
      </c>
      <c r="BG291" s="139">
        <f>IF(N291="zákl. přenesená",J291,0)</f>
        <v>0</v>
      </c>
      <c r="BH291" s="139">
        <f>IF(N291="sníž. přenesená",J291,0)</f>
        <v>0</v>
      </c>
      <c r="BI291" s="139">
        <f>IF(N291="nulová",J291,0)</f>
        <v>0</v>
      </c>
      <c r="BJ291" s="16" t="s">
        <v>81</v>
      </c>
      <c r="BK291" s="139">
        <f>ROUND(I291*H291,2)</f>
        <v>0</v>
      </c>
      <c r="BL291" s="16" t="s">
        <v>114</v>
      </c>
      <c r="BM291" s="138" t="s">
        <v>566</v>
      </c>
    </row>
    <row r="292" spans="2:65" s="1" customFormat="1" ht="16.5" customHeight="1">
      <c r="B292" s="31"/>
      <c r="C292" s="155" t="s">
        <v>567</v>
      </c>
      <c r="D292" s="155" t="s">
        <v>297</v>
      </c>
      <c r="E292" s="156" t="s">
        <v>568</v>
      </c>
      <c r="F292" s="157" t="s">
        <v>569</v>
      </c>
      <c r="G292" s="158" t="s">
        <v>84</v>
      </c>
      <c r="H292" s="159">
        <v>1.85</v>
      </c>
      <c r="I292" s="160"/>
      <c r="J292" s="161">
        <f>ROUND(I292*H292,2)</f>
        <v>0</v>
      </c>
      <c r="K292" s="157" t="s">
        <v>167</v>
      </c>
      <c r="L292" s="162"/>
      <c r="M292" s="163" t="s">
        <v>1</v>
      </c>
      <c r="N292" s="164" t="s">
        <v>41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199</v>
      </c>
      <c r="AT292" s="138" t="s">
        <v>297</v>
      </c>
      <c r="AU292" s="138" t="s">
        <v>91</v>
      </c>
      <c r="AY292" s="16" t="s">
        <v>161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81</v>
      </c>
      <c r="BK292" s="139">
        <f>ROUND(I292*H292,2)</f>
        <v>0</v>
      </c>
      <c r="BL292" s="16" t="s">
        <v>114</v>
      </c>
      <c r="BM292" s="138" t="s">
        <v>570</v>
      </c>
    </row>
    <row r="293" spans="2:65" s="11" customFormat="1" ht="20.85" customHeight="1">
      <c r="B293" s="115"/>
      <c r="D293" s="116" t="s">
        <v>75</v>
      </c>
      <c r="E293" s="125" t="s">
        <v>571</v>
      </c>
      <c r="F293" s="125" t="s">
        <v>572</v>
      </c>
      <c r="I293" s="118"/>
      <c r="J293" s="126">
        <f>BK293</f>
        <v>0</v>
      </c>
      <c r="L293" s="115"/>
      <c r="M293" s="120"/>
      <c r="P293" s="121">
        <f>P294+P301</f>
        <v>0</v>
      </c>
      <c r="R293" s="121">
        <f>R294+R301</f>
        <v>0.88624999999999998</v>
      </c>
      <c r="T293" s="122">
        <f>T294+T301</f>
        <v>0</v>
      </c>
      <c r="AR293" s="116" t="s">
        <v>114</v>
      </c>
      <c r="AT293" s="123" t="s">
        <v>75</v>
      </c>
      <c r="AU293" s="123" t="s">
        <v>86</v>
      </c>
      <c r="AY293" s="116" t="s">
        <v>161</v>
      </c>
      <c r="BK293" s="124">
        <f>BK294+BK301</f>
        <v>0</v>
      </c>
    </row>
    <row r="294" spans="2:65" s="14" customFormat="1" ht="20.85" customHeight="1">
      <c r="B294" s="165"/>
      <c r="D294" s="166" t="s">
        <v>75</v>
      </c>
      <c r="E294" s="166" t="s">
        <v>573</v>
      </c>
      <c r="F294" s="166" t="s">
        <v>574</v>
      </c>
      <c r="I294" s="167"/>
      <c r="J294" s="168">
        <f>BK294</f>
        <v>0</v>
      </c>
      <c r="L294" s="165"/>
      <c r="M294" s="169"/>
      <c r="P294" s="170">
        <f>SUM(P295:P300)</f>
        <v>0</v>
      </c>
      <c r="R294" s="170">
        <f>SUM(R295:R300)</f>
        <v>0.23000000000000004</v>
      </c>
      <c r="T294" s="171">
        <f>SUM(T295:T300)</f>
        <v>0</v>
      </c>
      <c r="AR294" s="166" t="s">
        <v>114</v>
      </c>
      <c r="AT294" s="172" t="s">
        <v>75</v>
      </c>
      <c r="AU294" s="172" t="s">
        <v>91</v>
      </c>
      <c r="AY294" s="166" t="s">
        <v>161</v>
      </c>
      <c r="BK294" s="173">
        <f>SUM(BK295:BK300)</f>
        <v>0</v>
      </c>
    </row>
    <row r="295" spans="2:65" s="1" customFormat="1" ht="16.5" customHeight="1">
      <c r="B295" s="31"/>
      <c r="C295" s="155" t="s">
        <v>575</v>
      </c>
      <c r="D295" s="155" t="s">
        <v>297</v>
      </c>
      <c r="E295" s="156" t="s">
        <v>576</v>
      </c>
      <c r="F295" s="157" t="s">
        <v>577</v>
      </c>
      <c r="G295" s="158" t="s">
        <v>197</v>
      </c>
      <c r="H295" s="159">
        <v>2</v>
      </c>
      <c r="I295" s="160"/>
      <c r="J295" s="161">
        <f t="shared" ref="J295:J300" si="20">ROUND(I295*H295,2)</f>
        <v>0</v>
      </c>
      <c r="K295" s="157" t="s">
        <v>341</v>
      </c>
      <c r="L295" s="162"/>
      <c r="M295" s="163" t="s">
        <v>1</v>
      </c>
      <c r="N295" s="164" t="s">
        <v>41</v>
      </c>
      <c r="P295" s="136">
        <f t="shared" ref="P295:P300" si="21">O295*H295</f>
        <v>0</v>
      </c>
      <c r="Q295" s="136">
        <v>2.5000000000000001E-2</v>
      </c>
      <c r="R295" s="136">
        <f t="shared" ref="R295:R300" si="22">Q295*H295</f>
        <v>0.05</v>
      </c>
      <c r="S295" s="136">
        <v>0</v>
      </c>
      <c r="T295" s="137">
        <f t="shared" ref="T295:T300" si="23">S295*H295</f>
        <v>0</v>
      </c>
      <c r="AR295" s="138" t="s">
        <v>199</v>
      </c>
      <c r="AT295" s="138" t="s">
        <v>297</v>
      </c>
      <c r="AU295" s="138" t="s">
        <v>114</v>
      </c>
      <c r="AY295" s="16" t="s">
        <v>161</v>
      </c>
      <c r="BE295" s="139">
        <f t="shared" ref="BE295:BE300" si="24">IF(N295="základní",J295,0)</f>
        <v>0</v>
      </c>
      <c r="BF295" s="139">
        <f t="shared" ref="BF295:BF300" si="25">IF(N295="snížená",J295,0)</f>
        <v>0</v>
      </c>
      <c r="BG295" s="139">
        <f t="shared" ref="BG295:BG300" si="26">IF(N295="zákl. přenesená",J295,0)</f>
        <v>0</v>
      </c>
      <c r="BH295" s="139">
        <f t="shared" ref="BH295:BH300" si="27">IF(N295="sníž. přenesená",J295,0)</f>
        <v>0</v>
      </c>
      <c r="BI295" s="139">
        <f t="shared" ref="BI295:BI300" si="28">IF(N295="nulová",J295,0)</f>
        <v>0</v>
      </c>
      <c r="BJ295" s="16" t="s">
        <v>81</v>
      </c>
      <c r="BK295" s="139">
        <f t="shared" ref="BK295:BK300" si="29">ROUND(I295*H295,2)</f>
        <v>0</v>
      </c>
      <c r="BL295" s="16" t="s">
        <v>114</v>
      </c>
      <c r="BM295" s="138" t="s">
        <v>578</v>
      </c>
    </row>
    <row r="296" spans="2:65" s="1" customFormat="1" ht="16.5" customHeight="1">
      <c r="B296" s="31"/>
      <c r="C296" s="155" t="s">
        <v>579</v>
      </c>
      <c r="D296" s="155" t="s">
        <v>297</v>
      </c>
      <c r="E296" s="156" t="s">
        <v>580</v>
      </c>
      <c r="F296" s="157" t="s">
        <v>581</v>
      </c>
      <c r="G296" s="158" t="s">
        <v>197</v>
      </c>
      <c r="H296" s="159">
        <v>2</v>
      </c>
      <c r="I296" s="160"/>
      <c r="J296" s="161">
        <f t="shared" si="20"/>
        <v>0</v>
      </c>
      <c r="K296" s="157" t="s">
        <v>341</v>
      </c>
      <c r="L296" s="162"/>
      <c r="M296" s="163" t="s">
        <v>1</v>
      </c>
      <c r="N296" s="164" t="s">
        <v>41</v>
      </c>
      <c r="P296" s="136">
        <f t="shared" si="21"/>
        <v>0</v>
      </c>
      <c r="Q296" s="136">
        <v>2.5000000000000001E-2</v>
      </c>
      <c r="R296" s="136">
        <f t="shared" si="22"/>
        <v>0.05</v>
      </c>
      <c r="S296" s="136">
        <v>0</v>
      </c>
      <c r="T296" s="137">
        <f t="shared" si="23"/>
        <v>0</v>
      </c>
      <c r="AR296" s="138" t="s">
        <v>199</v>
      </c>
      <c r="AT296" s="138" t="s">
        <v>297</v>
      </c>
      <c r="AU296" s="138" t="s">
        <v>114</v>
      </c>
      <c r="AY296" s="16" t="s">
        <v>161</v>
      </c>
      <c r="BE296" s="139">
        <f t="shared" si="24"/>
        <v>0</v>
      </c>
      <c r="BF296" s="139">
        <f t="shared" si="25"/>
        <v>0</v>
      </c>
      <c r="BG296" s="139">
        <f t="shared" si="26"/>
        <v>0</v>
      </c>
      <c r="BH296" s="139">
        <f t="shared" si="27"/>
        <v>0</v>
      </c>
      <c r="BI296" s="139">
        <f t="shared" si="28"/>
        <v>0</v>
      </c>
      <c r="BJ296" s="16" t="s">
        <v>81</v>
      </c>
      <c r="BK296" s="139">
        <f t="shared" si="29"/>
        <v>0</v>
      </c>
      <c r="BL296" s="16" t="s">
        <v>114</v>
      </c>
      <c r="BM296" s="138" t="s">
        <v>582</v>
      </c>
    </row>
    <row r="297" spans="2:65" s="1" customFormat="1" ht="16.5" customHeight="1">
      <c r="B297" s="31"/>
      <c r="C297" s="155" t="s">
        <v>583</v>
      </c>
      <c r="D297" s="155" t="s">
        <v>297</v>
      </c>
      <c r="E297" s="156" t="s">
        <v>584</v>
      </c>
      <c r="F297" s="157" t="s">
        <v>585</v>
      </c>
      <c r="G297" s="158" t="s">
        <v>197</v>
      </c>
      <c r="H297" s="159">
        <v>1</v>
      </c>
      <c r="I297" s="160"/>
      <c r="J297" s="161">
        <f t="shared" si="20"/>
        <v>0</v>
      </c>
      <c r="K297" s="157" t="s">
        <v>341</v>
      </c>
      <c r="L297" s="162"/>
      <c r="M297" s="163" t="s">
        <v>1</v>
      </c>
      <c r="N297" s="164" t="s">
        <v>41</v>
      </c>
      <c r="P297" s="136">
        <f t="shared" si="21"/>
        <v>0</v>
      </c>
      <c r="Q297" s="136">
        <v>0.01</v>
      </c>
      <c r="R297" s="136">
        <f t="shared" si="22"/>
        <v>0.01</v>
      </c>
      <c r="S297" s="136">
        <v>0</v>
      </c>
      <c r="T297" s="137">
        <f t="shared" si="23"/>
        <v>0</v>
      </c>
      <c r="AR297" s="138" t="s">
        <v>199</v>
      </c>
      <c r="AT297" s="138" t="s">
        <v>297</v>
      </c>
      <c r="AU297" s="138" t="s">
        <v>114</v>
      </c>
      <c r="AY297" s="16" t="s">
        <v>161</v>
      </c>
      <c r="BE297" s="139">
        <f t="shared" si="24"/>
        <v>0</v>
      </c>
      <c r="BF297" s="139">
        <f t="shared" si="25"/>
        <v>0</v>
      </c>
      <c r="BG297" s="139">
        <f t="shared" si="26"/>
        <v>0</v>
      </c>
      <c r="BH297" s="139">
        <f t="shared" si="27"/>
        <v>0</v>
      </c>
      <c r="BI297" s="139">
        <f t="shared" si="28"/>
        <v>0</v>
      </c>
      <c r="BJ297" s="16" t="s">
        <v>81</v>
      </c>
      <c r="BK297" s="139">
        <f t="shared" si="29"/>
        <v>0</v>
      </c>
      <c r="BL297" s="16" t="s">
        <v>114</v>
      </c>
      <c r="BM297" s="138" t="s">
        <v>586</v>
      </c>
    </row>
    <row r="298" spans="2:65" s="1" customFormat="1" ht="16.5" customHeight="1">
      <c r="B298" s="31"/>
      <c r="C298" s="155" t="s">
        <v>587</v>
      </c>
      <c r="D298" s="155" t="s">
        <v>297</v>
      </c>
      <c r="E298" s="156" t="s">
        <v>588</v>
      </c>
      <c r="F298" s="157" t="s">
        <v>589</v>
      </c>
      <c r="G298" s="158" t="s">
        <v>197</v>
      </c>
      <c r="H298" s="159">
        <v>2</v>
      </c>
      <c r="I298" s="160"/>
      <c r="J298" s="161">
        <f t="shared" si="20"/>
        <v>0</v>
      </c>
      <c r="K298" s="157" t="s">
        <v>341</v>
      </c>
      <c r="L298" s="162"/>
      <c r="M298" s="163" t="s">
        <v>1</v>
      </c>
      <c r="N298" s="164" t="s">
        <v>41</v>
      </c>
      <c r="P298" s="136">
        <f t="shared" si="21"/>
        <v>0</v>
      </c>
      <c r="Q298" s="136">
        <v>1.4999999999999999E-2</v>
      </c>
      <c r="R298" s="136">
        <f t="shared" si="22"/>
        <v>0.03</v>
      </c>
      <c r="S298" s="136">
        <v>0</v>
      </c>
      <c r="T298" s="137">
        <f t="shared" si="23"/>
        <v>0</v>
      </c>
      <c r="AR298" s="138" t="s">
        <v>199</v>
      </c>
      <c r="AT298" s="138" t="s">
        <v>297</v>
      </c>
      <c r="AU298" s="138" t="s">
        <v>114</v>
      </c>
      <c r="AY298" s="16" t="s">
        <v>161</v>
      </c>
      <c r="BE298" s="139">
        <f t="shared" si="24"/>
        <v>0</v>
      </c>
      <c r="BF298" s="139">
        <f t="shared" si="25"/>
        <v>0</v>
      </c>
      <c r="BG298" s="139">
        <f t="shared" si="26"/>
        <v>0</v>
      </c>
      <c r="BH298" s="139">
        <f t="shared" si="27"/>
        <v>0</v>
      </c>
      <c r="BI298" s="139">
        <f t="shared" si="28"/>
        <v>0</v>
      </c>
      <c r="BJ298" s="16" t="s">
        <v>81</v>
      </c>
      <c r="BK298" s="139">
        <f t="shared" si="29"/>
        <v>0</v>
      </c>
      <c r="BL298" s="16" t="s">
        <v>114</v>
      </c>
      <c r="BM298" s="138" t="s">
        <v>590</v>
      </c>
    </row>
    <row r="299" spans="2:65" s="1" customFormat="1" ht="16.5" customHeight="1">
      <c r="B299" s="31"/>
      <c r="C299" s="155" t="s">
        <v>591</v>
      </c>
      <c r="D299" s="155" t="s">
        <v>297</v>
      </c>
      <c r="E299" s="156" t="s">
        <v>592</v>
      </c>
      <c r="F299" s="157" t="s">
        <v>593</v>
      </c>
      <c r="G299" s="158" t="s">
        <v>197</v>
      </c>
      <c r="H299" s="159">
        <v>1</v>
      </c>
      <c r="I299" s="160"/>
      <c r="J299" s="161">
        <f t="shared" si="20"/>
        <v>0</v>
      </c>
      <c r="K299" s="157" t="s">
        <v>341</v>
      </c>
      <c r="L299" s="162"/>
      <c r="M299" s="163" t="s">
        <v>1</v>
      </c>
      <c r="N299" s="164" t="s">
        <v>41</v>
      </c>
      <c r="P299" s="136">
        <f t="shared" si="21"/>
        <v>0</v>
      </c>
      <c r="Q299" s="136">
        <v>1.4999999999999999E-2</v>
      </c>
      <c r="R299" s="136">
        <f t="shared" si="22"/>
        <v>1.4999999999999999E-2</v>
      </c>
      <c r="S299" s="136">
        <v>0</v>
      </c>
      <c r="T299" s="137">
        <f t="shared" si="23"/>
        <v>0</v>
      </c>
      <c r="AR299" s="138" t="s">
        <v>199</v>
      </c>
      <c r="AT299" s="138" t="s">
        <v>297</v>
      </c>
      <c r="AU299" s="138" t="s">
        <v>114</v>
      </c>
      <c r="AY299" s="16" t="s">
        <v>161</v>
      </c>
      <c r="BE299" s="139">
        <f t="shared" si="24"/>
        <v>0</v>
      </c>
      <c r="BF299" s="139">
        <f t="shared" si="25"/>
        <v>0</v>
      </c>
      <c r="BG299" s="139">
        <f t="shared" si="26"/>
        <v>0</v>
      </c>
      <c r="BH299" s="139">
        <f t="shared" si="27"/>
        <v>0</v>
      </c>
      <c r="BI299" s="139">
        <f t="shared" si="28"/>
        <v>0</v>
      </c>
      <c r="BJ299" s="16" t="s">
        <v>81</v>
      </c>
      <c r="BK299" s="139">
        <f t="shared" si="29"/>
        <v>0</v>
      </c>
      <c r="BL299" s="16" t="s">
        <v>114</v>
      </c>
      <c r="BM299" s="138" t="s">
        <v>594</v>
      </c>
    </row>
    <row r="300" spans="2:65" s="1" customFormat="1" ht="16.5" customHeight="1">
      <c r="B300" s="31"/>
      <c r="C300" s="155" t="s">
        <v>595</v>
      </c>
      <c r="D300" s="155" t="s">
        <v>297</v>
      </c>
      <c r="E300" s="156" t="s">
        <v>596</v>
      </c>
      <c r="F300" s="157" t="s">
        <v>597</v>
      </c>
      <c r="G300" s="158" t="s">
        <v>197</v>
      </c>
      <c r="H300" s="159">
        <v>3</v>
      </c>
      <c r="I300" s="160"/>
      <c r="J300" s="161">
        <f t="shared" si="20"/>
        <v>0</v>
      </c>
      <c r="K300" s="157" t="s">
        <v>341</v>
      </c>
      <c r="L300" s="162"/>
      <c r="M300" s="163" t="s">
        <v>1</v>
      </c>
      <c r="N300" s="164" t="s">
        <v>41</v>
      </c>
      <c r="P300" s="136">
        <f t="shared" si="21"/>
        <v>0</v>
      </c>
      <c r="Q300" s="136">
        <v>2.5000000000000001E-2</v>
      </c>
      <c r="R300" s="136">
        <f t="shared" si="22"/>
        <v>7.5000000000000011E-2</v>
      </c>
      <c r="S300" s="136">
        <v>0</v>
      </c>
      <c r="T300" s="137">
        <f t="shared" si="23"/>
        <v>0</v>
      </c>
      <c r="AR300" s="138" t="s">
        <v>199</v>
      </c>
      <c r="AT300" s="138" t="s">
        <v>297</v>
      </c>
      <c r="AU300" s="138" t="s">
        <v>114</v>
      </c>
      <c r="AY300" s="16" t="s">
        <v>161</v>
      </c>
      <c r="BE300" s="139">
        <f t="shared" si="24"/>
        <v>0</v>
      </c>
      <c r="BF300" s="139">
        <f t="shared" si="25"/>
        <v>0</v>
      </c>
      <c r="BG300" s="139">
        <f t="shared" si="26"/>
        <v>0</v>
      </c>
      <c r="BH300" s="139">
        <f t="shared" si="27"/>
        <v>0</v>
      </c>
      <c r="BI300" s="139">
        <f t="shared" si="28"/>
        <v>0</v>
      </c>
      <c r="BJ300" s="16" t="s">
        <v>81</v>
      </c>
      <c r="BK300" s="139">
        <f t="shared" si="29"/>
        <v>0</v>
      </c>
      <c r="BL300" s="16" t="s">
        <v>114</v>
      </c>
      <c r="BM300" s="138" t="s">
        <v>598</v>
      </c>
    </row>
    <row r="301" spans="2:65" s="14" customFormat="1" ht="20.85" customHeight="1">
      <c r="B301" s="165"/>
      <c r="D301" s="166" t="s">
        <v>75</v>
      </c>
      <c r="E301" s="166" t="s">
        <v>599</v>
      </c>
      <c r="F301" s="166" t="s">
        <v>600</v>
      </c>
      <c r="I301" s="167"/>
      <c r="J301" s="168">
        <f>BK301</f>
        <v>0</v>
      </c>
      <c r="L301" s="165"/>
      <c r="M301" s="169"/>
      <c r="P301" s="170">
        <f>SUM(P302:P310)</f>
        <v>0</v>
      </c>
      <c r="R301" s="170">
        <f>SUM(R302:R310)</f>
        <v>0.65624999999999989</v>
      </c>
      <c r="T301" s="171">
        <f>SUM(T302:T310)</f>
        <v>0</v>
      </c>
      <c r="AR301" s="166" t="s">
        <v>114</v>
      </c>
      <c r="AT301" s="172" t="s">
        <v>75</v>
      </c>
      <c r="AU301" s="172" t="s">
        <v>91</v>
      </c>
      <c r="AY301" s="166" t="s">
        <v>161</v>
      </c>
      <c r="BK301" s="173">
        <f>SUM(BK302:BK310)</f>
        <v>0</v>
      </c>
    </row>
    <row r="302" spans="2:65" s="1" customFormat="1" ht="16.5" customHeight="1">
      <c r="B302" s="31"/>
      <c r="C302" s="155" t="s">
        <v>601</v>
      </c>
      <c r="D302" s="155" t="s">
        <v>297</v>
      </c>
      <c r="E302" s="156" t="s">
        <v>602</v>
      </c>
      <c r="F302" s="157" t="s">
        <v>603</v>
      </c>
      <c r="G302" s="158" t="s">
        <v>197</v>
      </c>
      <c r="H302" s="159">
        <v>20</v>
      </c>
      <c r="I302" s="160"/>
      <c r="J302" s="161">
        <f t="shared" ref="J302:J310" si="30">ROUND(I302*H302,2)</f>
        <v>0</v>
      </c>
      <c r="K302" s="157" t="s">
        <v>341</v>
      </c>
      <c r="L302" s="162"/>
      <c r="M302" s="163" t="s">
        <v>1</v>
      </c>
      <c r="N302" s="164" t="s">
        <v>41</v>
      </c>
      <c r="P302" s="136">
        <f t="shared" ref="P302:P310" si="31">O302*H302</f>
        <v>0</v>
      </c>
      <c r="Q302" s="136">
        <v>4.2500000000000003E-3</v>
      </c>
      <c r="R302" s="136">
        <f t="shared" ref="R302:R310" si="32">Q302*H302</f>
        <v>8.5000000000000006E-2</v>
      </c>
      <c r="S302" s="136">
        <v>0</v>
      </c>
      <c r="T302" s="137">
        <f t="shared" ref="T302:T310" si="33">S302*H302</f>
        <v>0</v>
      </c>
      <c r="AR302" s="138" t="s">
        <v>199</v>
      </c>
      <c r="AT302" s="138" t="s">
        <v>297</v>
      </c>
      <c r="AU302" s="138" t="s">
        <v>114</v>
      </c>
      <c r="AY302" s="16" t="s">
        <v>161</v>
      </c>
      <c r="BE302" s="139">
        <f t="shared" ref="BE302:BE310" si="34">IF(N302="základní",J302,0)</f>
        <v>0</v>
      </c>
      <c r="BF302" s="139">
        <f t="shared" ref="BF302:BF310" si="35">IF(N302="snížená",J302,0)</f>
        <v>0</v>
      </c>
      <c r="BG302" s="139">
        <f t="shared" ref="BG302:BG310" si="36">IF(N302="zákl. přenesená",J302,0)</f>
        <v>0</v>
      </c>
      <c r="BH302" s="139">
        <f t="shared" ref="BH302:BH310" si="37">IF(N302="sníž. přenesená",J302,0)</f>
        <v>0</v>
      </c>
      <c r="BI302" s="139">
        <f t="shared" ref="BI302:BI310" si="38">IF(N302="nulová",J302,0)</f>
        <v>0</v>
      </c>
      <c r="BJ302" s="16" t="s">
        <v>81</v>
      </c>
      <c r="BK302" s="139">
        <f t="shared" ref="BK302:BK310" si="39">ROUND(I302*H302,2)</f>
        <v>0</v>
      </c>
      <c r="BL302" s="16" t="s">
        <v>114</v>
      </c>
      <c r="BM302" s="138" t="s">
        <v>604</v>
      </c>
    </row>
    <row r="303" spans="2:65" s="1" customFormat="1" ht="16.5" customHeight="1">
      <c r="B303" s="31"/>
      <c r="C303" s="155" t="s">
        <v>605</v>
      </c>
      <c r="D303" s="155" t="s">
        <v>297</v>
      </c>
      <c r="E303" s="156" t="s">
        <v>606</v>
      </c>
      <c r="F303" s="157" t="s">
        <v>607</v>
      </c>
      <c r="G303" s="158" t="s">
        <v>197</v>
      </c>
      <c r="H303" s="159">
        <v>40</v>
      </c>
      <c r="I303" s="160"/>
      <c r="J303" s="161">
        <f t="shared" si="30"/>
        <v>0</v>
      </c>
      <c r="K303" s="157" t="s">
        <v>341</v>
      </c>
      <c r="L303" s="162"/>
      <c r="M303" s="163" t="s">
        <v>1</v>
      </c>
      <c r="N303" s="164" t="s">
        <v>41</v>
      </c>
      <c r="P303" s="136">
        <f t="shared" si="31"/>
        <v>0</v>
      </c>
      <c r="Q303" s="136">
        <v>1E-3</v>
      </c>
      <c r="R303" s="136">
        <f t="shared" si="32"/>
        <v>0.04</v>
      </c>
      <c r="S303" s="136">
        <v>0</v>
      </c>
      <c r="T303" s="137">
        <f t="shared" si="33"/>
        <v>0</v>
      </c>
      <c r="AR303" s="138" t="s">
        <v>199</v>
      </c>
      <c r="AT303" s="138" t="s">
        <v>297</v>
      </c>
      <c r="AU303" s="138" t="s">
        <v>114</v>
      </c>
      <c r="AY303" s="16" t="s">
        <v>161</v>
      </c>
      <c r="BE303" s="139">
        <f t="shared" si="34"/>
        <v>0</v>
      </c>
      <c r="BF303" s="139">
        <f t="shared" si="35"/>
        <v>0</v>
      </c>
      <c r="BG303" s="139">
        <f t="shared" si="36"/>
        <v>0</v>
      </c>
      <c r="BH303" s="139">
        <f t="shared" si="37"/>
        <v>0</v>
      </c>
      <c r="BI303" s="139">
        <f t="shared" si="38"/>
        <v>0</v>
      </c>
      <c r="BJ303" s="16" t="s">
        <v>81</v>
      </c>
      <c r="BK303" s="139">
        <f t="shared" si="39"/>
        <v>0</v>
      </c>
      <c r="BL303" s="16" t="s">
        <v>114</v>
      </c>
      <c r="BM303" s="138" t="s">
        <v>608</v>
      </c>
    </row>
    <row r="304" spans="2:65" s="1" customFormat="1" ht="16.5" customHeight="1">
      <c r="B304" s="31"/>
      <c r="C304" s="155" t="s">
        <v>609</v>
      </c>
      <c r="D304" s="155" t="s">
        <v>297</v>
      </c>
      <c r="E304" s="156" t="s">
        <v>610</v>
      </c>
      <c r="F304" s="157" t="s">
        <v>611</v>
      </c>
      <c r="G304" s="158" t="s">
        <v>197</v>
      </c>
      <c r="H304" s="159">
        <v>20</v>
      </c>
      <c r="I304" s="160"/>
      <c r="J304" s="161">
        <f t="shared" si="30"/>
        <v>0</v>
      </c>
      <c r="K304" s="157" t="s">
        <v>341</v>
      </c>
      <c r="L304" s="162"/>
      <c r="M304" s="163" t="s">
        <v>1</v>
      </c>
      <c r="N304" s="164" t="s">
        <v>41</v>
      </c>
      <c r="P304" s="136">
        <f t="shared" si="31"/>
        <v>0</v>
      </c>
      <c r="Q304" s="136">
        <v>3.0000000000000001E-3</v>
      </c>
      <c r="R304" s="136">
        <f t="shared" si="32"/>
        <v>0.06</v>
      </c>
      <c r="S304" s="136">
        <v>0</v>
      </c>
      <c r="T304" s="137">
        <f t="shared" si="33"/>
        <v>0</v>
      </c>
      <c r="AR304" s="138" t="s">
        <v>199</v>
      </c>
      <c r="AT304" s="138" t="s">
        <v>297</v>
      </c>
      <c r="AU304" s="138" t="s">
        <v>114</v>
      </c>
      <c r="AY304" s="16" t="s">
        <v>161</v>
      </c>
      <c r="BE304" s="139">
        <f t="shared" si="34"/>
        <v>0</v>
      </c>
      <c r="BF304" s="139">
        <f t="shared" si="35"/>
        <v>0</v>
      </c>
      <c r="BG304" s="139">
        <f t="shared" si="36"/>
        <v>0</v>
      </c>
      <c r="BH304" s="139">
        <f t="shared" si="37"/>
        <v>0</v>
      </c>
      <c r="BI304" s="139">
        <f t="shared" si="38"/>
        <v>0</v>
      </c>
      <c r="BJ304" s="16" t="s">
        <v>81</v>
      </c>
      <c r="BK304" s="139">
        <f t="shared" si="39"/>
        <v>0</v>
      </c>
      <c r="BL304" s="16" t="s">
        <v>114</v>
      </c>
      <c r="BM304" s="138" t="s">
        <v>612</v>
      </c>
    </row>
    <row r="305" spans="2:65" s="1" customFormat="1" ht="16.5" customHeight="1">
      <c r="B305" s="31"/>
      <c r="C305" s="155" t="s">
        <v>613</v>
      </c>
      <c r="D305" s="155" t="s">
        <v>297</v>
      </c>
      <c r="E305" s="156" t="s">
        <v>614</v>
      </c>
      <c r="F305" s="157" t="s">
        <v>615</v>
      </c>
      <c r="G305" s="158" t="s">
        <v>197</v>
      </c>
      <c r="H305" s="159">
        <v>55</v>
      </c>
      <c r="I305" s="160"/>
      <c r="J305" s="161">
        <f t="shared" si="30"/>
        <v>0</v>
      </c>
      <c r="K305" s="157" t="s">
        <v>341</v>
      </c>
      <c r="L305" s="162"/>
      <c r="M305" s="163" t="s">
        <v>1</v>
      </c>
      <c r="N305" s="164" t="s">
        <v>41</v>
      </c>
      <c r="P305" s="136">
        <f t="shared" si="31"/>
        <v>0</v>
      </c>
      <c r="Q305" s="136">
        <v>2E-3</v>
      </c>
      <c r="R305" s="136">
        <f t="shared" si="32"/>
        <v>0.11</v>
      </c>
      <c r="S305" s="136">
        <v>0</v>
      </c>
      <c r="T305" s="137">
        <f t="shared" si="33"/>
        <v>0</v>
      </c>
      <c r="AR305" s="138" t="s">
        <v>199</v>
      </c>
      <c r="AT305" s="138" t="s">
        <v>297</v>
      </c>
      <c r="AU305" s="138" t="s">
        <v>114</v>
      </c>
      <c r="AY305" s="16" t="s">
        <v>161</v>
      </c>
      <c r="BE305" s="139">
        <f t="shared" si="34"/>
        <v>0</v>
      </c>
      <c r="BF305" s="139">
        <f t="shared" si="35"/>
        <v>0</v>
      </c>
      <c r="BG305" s="139">
        <f t="shared" si="36"/>
        <v>0</v>
      </c>
      <c r="BH305" s="139">
        <f t="shared" si="37"/>
        <v>0</v>
      </c>
      <c r="BI305" s="139">
        <f t="shared" si="38"/>
        <v>0</v>
      </c>
      <c r="BJ305" s="16" t="s">
        <v>81</v>
      </c>
      <c r="BK305" s="139">
        <f t="shared" si="39"/>
        <v>0</v>
      </c>
      <c r="BL305" s="16" t="s">
        <v>114</v>
      </c>
      <c r="BM305" s="138" t="s">
        <v>616</v>
      </c>
    </row>
    <row r="306" spans="2:65" s="1" customFormat="1" ht="16.5" customHeight="1">
      <c r="B306" s="31"/>
      <c r="C306" s="155" t="s">
        <v>617</v>
      </c>
      <c r="D306" s="155" t="s">
        <v>297</v>
      </c>
      <c r="E306" s="156" t="s">
        <v>618</v>
      </c>
      <c r="F306" s="157" t="s">
        <v>619</v>
      </c>
      <c r="G306" s="158" t="s">
        <v>89</v>
      </c>
      <c r="H306" s="159">
        <v>65</v>
      </c>
      <c r="I306" s="160"/>
      <c r="J306" s="161">
        <f t="shared" si="30"/>
        <v>0</v>
      </c>
      <c r="K306" s="157" t="s">
        <v>341</v>
      </c>
      <c r="L306" s="162"/>
      <c r="M306" s="163" t="s">
        <v>1</v>
      </c>
      <c r="N306" s="164" t="s">
        <v>41</v>
      </c>
      <c r="P306" s="136">
        <f t="shared" si="31"/>
        <v>0</v>
      </c>
      <c r="Q306" s="136">
        <v>3.0000000000000001E-3</v>
      </c>
      <c r="R306" s="136">
        <f t="shared" si="32"/>
        <v>0.19500000000000001</v>
      </c>
      <c r="S306" s="136">
        <v>0</v>
      </c>
      <c r="T306" s="137">
        <f t="shared" si="33"/>
        <v>0</v>
      </c>
      <c r="AR306" s="138" t="s">
        <v>199</v>
      </c>
      <c r="AT306" s="138" t="s">
        <v>297</v>
      </c>
      <c r="AU306" s="138" t="s">
        <v>114</v>
      </c>
      <c r="AY306" s="16" t="s">
        <v>161</v>
      </c>
      <c r="BE306" s="139">
        <f t="shared" si="34"/>
        <v>0</v>
      </c>
      <c r="BF306" s="139">
        <f t="shared" si="35"/>
        <v>0</v>
      </c>
      <c r="BG306" s="139">
        <f t="shared" si="36"/>
        <v>0</v>
      </c>
      <c r="BH306" s="139">
        <f t="shared" si="37"/>
        <v>0</v>
      </c>
      <c r="BI306" s="139">
        <f t="shared" si="38"/>
        <v>0</v>
      </c>
      <c r="BJ306" s="16" t="s">
        <v>81</v>
      </c>
      <c r="BK306" s="139">
        <f t="shared" si="39"/>
        <v>0</v>
      </c>
      <c r="BL306" s="16" t="s">
        <v>114</v>
      </c>
      <c r="BM306" s="138" t="s">
        <v>620</v>
      </c>
    </row>
    <row r="307" spans="2:65" s="1" customFormat="1" ht="16.5" customHeight="1">
      <c r="B307" s="31"/>
      <c r="C307" s="155" t="s">
        <v>550</v>
      </c>
      <c r="D307" s="155" t="s">
        <v>297</v>
      </c>
      <c r="E307" s="156" t="s">
        <v>621</v>
      </c>
      <c r="F307" s="157" t="s">
        <v>622</v>
      </c>
      <c r="G307" s="158" t="s">
        <v>197</v>
      </c>
      <c r="H307" s="159">
        <v>25</v>
      </c>
      <c r="I307" s="160"/>
      <c r="J307" s="161">
        <f t="shared" si="30"/>
        <v>0</v>
      </c>
      <c r="K307" s="157" t="s">
        <v>341</v>
      </c>
      <c r="L307" s="162"/>
      <c r="M307" s="163" t="s">
        <v>1</v>
      </c>
      <c r="N307" s="164" t="s">
        <v>41</v>
      </c>
      <c r="P307" s="136">
        <f t="shared" si="31"/>
        <v>0</v>
      </c>
      <c r="Q307" s="136">
        <v>3.0000000000000001E-3</v>
      </c>
      <c r="R307" s="136">
        <f t="shared" si="32"/>
        <v>7.4999999999999997E-2</v>
      </c>
      <c r="S307" s="136">
        <v>0</v>
      </c>
      <c r="T307" s="137">
        <f t="shared" si="33"/>
        <v>0</v>
      </c>
      <c r="AR307" s="138" t="s">
        <v>199</v>
      </c>
      <c r="AT307" s="138" t="s">
        <v>297</v>
      </c>
      <c r="AU307" s="138" t="s">
        <v>114</v>
      </c>
      <c r="AY307" s="16" t="s">
        <v>161</v>
      </c>
      <c r="BE307" s="139">
        <f t="shared" si="34"/>
        <v>0</v>
      </c>
      <c r="BF307" s="139">
        <f t="shared" si="35"/>
        <v>0</v>
      </c>
      <c r="BG307" s="139">
        <f t="shared" si="36"/>
        <v>0</v>
      </c>
      <c r="BH307" s="139">
        <f t="shared" si="37"/>
        <v>0</v>
      </c>
      <c r="BI307" s="139">
        <f t="shared" si="38"/>
        <v>0</v>
      </c>
      <c r="BJ307" s="16" t="s">
        <v>81</v>
      </c>
      <c r="BK307" s="139">
        <f t="shared" si="39"/>
        <v>0</v>
      </c>
      <c r="BL307" s="16" t="s">
        <v>114</v>
      </c>
      <c r="BM307" s="138" t="s">
        <v>623</v>
      </c>
    </row>
    <row r="308" spans="2:65" s="1" customFormat="1" ht="16.5" customHeight="1">
      <c r="B308" s="31"/>
      <c r="C308" s="155" t="s">
        <v>624</v>
      </c>
      <c r="D308" s="155" t="s">
        <v>297</v>
      </c>
      <c r="E308" s="156" t="s">
        <v>625</v>
      </c>
      <c r="F308" s="157" t="s">
        <v>626</v>
      </c>
      <c r="G308" s="158" t="s">
        <v>197</v>
      </c>
      <c r="H308" s="159">
        <v>30</v>
      </c>
      <c r="I308" s="160"/>
      <c r="J308" s="161">
        <f t="shared" si="30"/>
        <v>0</v>
      </c>
      <c r="K308" s="157" t="s">
        <v>341</v>
      </c>
      <c r="L308" s="162"/>
      <c r="M308" s="163" t="s">
        <v>1</v>
      </c>
      <c r="N308" s="164" t="s">
        <v>41</v>
      </c>
      <c r="P308" s="136">
        <f t="shared" si="31"/>
        <v>0</v>
      </c>
      <c r="Q308" s="136">
        <v>0</v>
      </c>
      <c r="R308" s="136">
        <f t="shared" si="32"/>
        <v>0</v>
      </c>
      <c r="S308" s="136">
        <v>0</v>
      </c>
      <c r="T308" s="137">
        <f t="shared" si="33"/>
        <v>0</v>
      </c>
      <c r="AR308" s="138" t="s">
        <v>199</v>
      </c>
      <c r="AT308" s="138" t="s">
        <v>297</v>
      </c>
      <c r="AU308" s="138" t="s">
        <v>114</v>
      </c>
      <c r="AY308" s="16" t="s">
        <v>161</v>
      </c>
      <c r="BE308" s="139">
        <f t="shared" si="34"/>
        <v>0</v>
      </c>
      <c r="BF308" s="139">
        <f t="shared" si="35"/>
        <v>0</v>
      </c>
      <c r="BG308" s="139">
        <f t="shared" si="36"/>
        <v>0</v>
      </c>
      <c r="BH308" s="139">
        <f t="shared" si="37"/>
        <v>0</v>
      </c>
      <c r="BI308" s="139">
        <f t="shared" si="38"/>
        <v>0</v>
      </c>
      <c r="BJ308" s="16" t="s">
        <v>81</v>
      </c>
      <c r="BK308" s="139">
        <f t="shared" si="39"/>
        <v>0</v>
      </c>
      <c r="BL308" s="16" t="s">
        <v>114</v>
      </c>
      <c r="BM308" s="138" t="s">
        <v>627</v>
      </c>
    </row>
    <row r="309" spans="2:65" s="1" customFormat="1" ht="16.5" customHeight="1">
      <c r="B309" s="31"/>
      <c r="C309" s="155" t="s">
        <v>628</v>
      </c>
      <c r="D309" s="155" t="s">
        <v>297</v>
      </c>
      <c r="E309" s="156" t="s">
        <v>629</v>
      </c>
      <c r="F309" s="157" t="s">
        <v>630</v>
      </c>
      <c r="G309" s="158" t="s">
        <v>197</v>
      </c>
      <c r="H309" s="159">
        <v>25</v>
      </c>
      <c r="I309" s="160"/>
      <c r="J309" s="161">
        <f t="shared" si="30"/>
        <v>0</v>
      </c>
      <c r="K309" s="157" t="s">
        <v>341</v>
      </c>
      <c r="L309" s="162"/>
      <c r="M309" s="163" t="s">
        <v>1</v>
      </c>
      <c r="N309" s="164" t="s">
        <v>41</v>
      </c>
      <c r="P309" s="136">
        <f t="shared" si="31"/>
        <v>0</v>
      </c>
      <c r="Q309" s="136">
        <v>3.0000000000000001E-3</v>
      </c>
      <c r="R309" s="136">
        <f t="shared" si="32"/>
        <v>7.4999999999999997E-2</v>
      </c>
      <c r="S309" s="136">
        <v>0</v>
      </c>
      <c r="T309" s="137">
        <f t="shared" si="33"/>
        <v>0</v>
      </c>
      <c r="AR309" s="138" t="s">
        <v>199</v>
      </c>
      <c r="AT309" s="138" t="s">
        <v>297</v>
      </c>
      <c r="AU309" s="138" t="s">
        <v>114</v>
      </c>
      <c r="AY309" s="16" t="s">
        <v>161</v>
      </c>
      <c r="BE309" s="139">
        <f t="shared" si="34"/>
        <v>0</v>
      </c>
      <c r="BF309" s="139">
        <f t="shared" si="35"/>
        <v>0</v>
      </c>
      <c r="BG309" s="139">
        <f t="shared" si="36"/>
        <v>0</v>
      </c>
      <c r="BH309" s="139">
        <f t="shared" si="37"/>
        <v>0</v>
      </c>
      <c r="BI309" s="139">
        <f t="shared" si="38"/>
        <v>0</v>
      </c>
      <c r="BJ309" s="16" t="s">
        <v>81</v>
      </c>
      <c r="BK309" s="139">
        <f t="shared" si="39"/>
        <v>0</v>
      </c>
      <c r="BL309" s="16" t="s">
        <v>114</v>
      </c>
      <c r="BM309" s="138" t="s">
        <v>631</v>
      </c>
    </row>
    <row r="310" spans="2:65" s="1" customFormat="1" ht="16.5" customHeight="1">
      <c r="B310" s="31"/>
      <c r="C310" s="155" t="s">
        <v>632</v>
      </c>
      <c r="D310" s="155" t="s">
        <v>297</v>
      </c>
      <c r="E310" s="156" t="s">
        <v>633</v>
      </c>
      <c r="F310" s="157" t="s">
        <v>634</v>
      </c>
      <c r="G310" s="158" t="s">
        <v>197</v>
      </c>
      <c r="H310" s="159">
        <v>5</v>
      </c>
      <c r="I310" s="160"/>
      <c r="J310" s="161">
        <f t="shared" si="30"/>
        <v>0</v>
      </c>
      <c r="K310" s="157" t="s">
        <v>341</v>
      </c>
      <c r="L310" s="162"/>
      <c r="M310" s="163" t="s">
        <v>1</v>
      </c>
      <c r="N310" s="164" t="s">
        <v>41</v>
      </c>
      <c r="P310" s="136">
        <f t="shared" si="31"/>
        <v>0</v>
      </c>
      <c r="Q310" s="136">
        <v>3.2499999999999999E-3</v>
      </c>
      <c r="R310" s="136">
        <f t="shared" si="32"/>
        <v>1.6250000000000001E-2</v>
      </c>
      <c r="S310" s="136">
        <v>0</v>
      </c>
      <c r="T310" s="137">
        <f t="shared" si="33"/>
        <v>0</v>
      </c>
      <c r="AR310" s="138" t="s">
        <v>199</v>
      </c>
      <c r="AT310" s="138" t="s">
        <v>297</v>
      </c>
      <c r="AU310" s="138" t="s">
        <v>114</v>
      </c>
      <c r="AY310" s="16" t="s">
        <v>161</v>
      </c>
      <c r="BE310" s="139">
        <f t="shared" si="34"/>
        <v>0</v>
      </c>
      <c r="BF310" s="139">
        <f t="shared" si="35"/>
        <v>0</v>
      </c>
      <c r="BG310" s="139">
        <f t="shared" si="36"/>
        <v>0</v>
      </c>
      <c r="BH310" s="139">
        <f t="shared" si="37"/>
        <v>0</v>
      </c>
      <c r="BI310" s="139">
        <f t="shared" si="38"/>
        <v>0</v>
      </c>
      <c r="BJ310" s="16" t="s">
        <v>81</v>
      </c>
      <c r="BK310" s="139">
        <f t="shared" si="39"/>
        <v>0</v>
      </c>
      <c r="BL310" s="16" t="s">
        <v>114</v>
      </c>
      <c r="BM310" s="138" t="s">
        <v>635</v>
      </c>
    </row>
    <row r="311" spans="2:65" s="11" customFormat="1" ht="20.85" customHeight="1">
      <c r="B311" s="115"/>
      <c r="D311" s="116" t="s">
        <v>75</v>
      </c>
      <c r="E311" s="125" t="s">
        <v>636</v>
      </c>
      <c r="F311" s="125" t="s">
        <v>637</v>
      </c>
      <c r="I311" s="118"/>
      <c r="J311" s="126">
        <f>BK311</f>
        <v>0</v>
      </c>
      <c r="L311" s="115"/>
      <c r="M311" s="120"/>
      <c r="P311" s="121">
        <f>P312+P354</f>
        <v>0</v>
      </c>
      <c r="R311" s="121">
        <f>R312+R354</f>
        <v>28.114510000000003</v>
      </c>
      <c r="T311" s="122">
        <f>T312+T354</f>
        <v>0</v>
      </c>
      <c r="AR311" s="116" t="s">
        <v>114</v>
      </c>
      <c r="AT311" s="123" t="s">
        <v>75</v>
      </c>
      <c r="AU311" s="123" t="s">
        <v>86</v>
      </c>
      <c r="AY311" s="116" t="s">
        <v>161</v>
      </c>
      <c r="BK311" s="124">
        <f>BK312+BK354</f>
        <v>0</v>
      </c>
    </row>
    <row r="312" spans="2:65" s="14" customFormat="1" ht="20.85" customHeight="1">
      <c r="B312" s="165"/>
      <c r="D312" s="166" t="s">
        <v>75</v>
      </c>
      <c r="E312" s="166" t="s">
        <v>638</v>
      </c>
      <c r="F312" s="166" t="s">
        <v>639</v>
      </c>
      <c r="I312" s="167"/>
      <c r="J312" s="168">
        <f>BK312</f>
        <v>0</v>
      </c>
      <c r="L312" s="165"/>
      <c r="M312" s="169"/>
      <c r="P312" s="170">
        <f>SUM(P313:P353)</f>
        <v>0</v>
      </c>
      <c r="R312" s="170">
        <f>SUM(R313:R353)</f>
        <v>25.156930000000003</v>
      </c>
      <c r="T312" s="171">
        <f>SUM(T313:T353)</f>
        <v>0</v>
      </c>
      <c r="AR312" s="166" t="s">
        <v>114</v>
      </c>
      <c r="AT312" s="172" t="s">
        <v>75</v>
      </c>
      <c r="AU312" s="172" t="s">
        <v>91</v>
      </c>
      <c r="AY312" s="166" t="s">
        <v>161</v>
      </c>
      <c r="BK312" s="173">
        <f>SUM(BK313:BK353)</f>
        <v>0</v>
      </c>
    </row>
    <row r="313" spans="2:65" s="1" customFormat="1" ht="21.75" customHeight="1">
      <c r="B313" s="31"/>
      <c r="C313" s="127" t="s">
        <v>640</v>
      </c>
      <c r="D313" s="127" t="s">
        <v>164</v>
      </c>
      <c r="E313" s="128" t="s">
        <v>641</v>
      </c>
      <c r="F313" s="129" t="s">
        <v>642</v>
      </c>
      <c r="G313" s="130" t="s">
        <v>84</v>
      </c>
      <c r="H313" s="131">
        <v>10</v>
      </c>
      <c r="I313" s="132"/>
      <c r="J313" s="133">
        <f>ROUND(I313*H313,2)</f>
        <v>0</v>
      </c>
      <c r="K313" s="129" t="s">
        <v>167</v>
      </c>
      <c r="L313" s="31"/>
      <c r="M313" s="134" t="s">
        <v>1</v>
      </c>
      <c r="N313" s="135" t="s">
        <v>41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264</v>
      </c>
      <c r="AT313" s="138" t="s">
        <v>164</v>
      </c>
      <c r="AU313" s="138" t="s">
        <v>114</v>
      </c>
      <c r="AY313" s="16" t="s">
        <v>161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81</v>
      </c>
      <c r="BK313" s="139">
        <f>ROUND(I313*H313,2)</f>
        <v>0</v>
      </c>
      <c r="BL313" s="16" t="s">
        <v>264</v>
      </c>
      <c r="BM313" s="138" t="s">
        <v>643</v>
      </c>
    </row>
    <row r="314" spans="2:65" s="12" customFormat="1" ht="11.25">
      <c r="B314" s="140"/>
      <c r="D314" s="141" t="s">
        <v>169</v>
      </c>
      <c r="E314" s="142" t="s">
        <v>1</v>
      </c>
      <c r="F314" s="143" t="s">
        <v>644</v>
      </c>
      <c r="H314" s="144">
        <v>10</v>
      </c>
      <c r="I314" s="145"/>
      <c r="L314" s="140"/>
      <c r="M314" s="146"/>
      <c r="T314" s="147"/>
      <c r="AT314" s="142" t="s">
        <v>169</v>
      </c>
      <c r="AU314" s="142" t="s">
        <v>114</v>
      </c>
      <c r="AV314" s="12" t="s">
        <v>86</v>
      </c>
      <c r="AW314" s="12" t="s">
        <v>32</v>
      </c>
      <c r="AX314" s="12" t="s">
        <v>81</v>
      </c>
      <c r="AY314" s="142" t="s">
        <v>161</v>
      </c>
    </row>
    <row r="315" spans="2:65" s="1" customFormat="1" ht="21.75" customHeight="1">
      <c r="B315" s="31"/>
      <c r="C315" s="127" t="s">
        <v>645</v>
      </c>
      <c r="D315" s="127" t="s">
        <v>164</v>
      </c>
      <c r="E315" s="128" t="s">
        <v>269</v>
      </c>
      <c r="F315" s="129" t="s">
        <v>270</v>
      </c>
      <c r="G315" s="130" t="s">
        <v>84</v>
      </c>
      <c r="H315" s="131">
        <v>10</v>
      </c>
      <c r="I315" s="132"/>
      <c r="J315" s="133">
        <f>ROUND(I315*H315,2)</f>
        <v>0</v>
      </c>
      <c r="K315" s="129" t="s">
        <v>167</v>
      </c>
      <c r="L315" s="31"/>
      <c r="M315" s="134" t="s">
        <v>1</v>
      </c>
      <c r="N315" s="135" t="s">
        <v>41</v>
      </c>
      <c r="P315" s="136">
        <f>O315*H315</f>
        <v>0</v>
      </c>
      <c r="Q315" s="136">
        <v>0</v>
      </c>
      <c r="R315" s="136">
        <f>Q315*H315</f>
        <v>0</v>
      </c>
      <c r="S315" s="136">
        <v>0</v>
      </c>
      <c r="T315" s="137">
        <f>S315*H315</f>
        <v>0</v>
      </c>
      <c r="AR315" s="138" t="s">
        <v>264</v>
      </c>
      <c r="AT315" s="138" t="s">
        <v>164</v>
      </c>
      <c r="AU315" s="138" t="s">
        <v>114</v>
      </c>
      <c r="AY315" s="16" t="s">
        <v>161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81</v>
      </c>
      <c r="BK315" s="139">
        <f>ROUND(I315*H315,2)</f>
        <v>0</v>
      </c>
      <c r="BL315" s="16" t="s">
        <v>264</v>
      </c>
      <c r="BM315" s="138" t="s">
        <v>646</v>
      </c>
    </row>
    <row r="316" spans="2:65" s="1" customFormat="1" ht="16.5" customHeight="1">
      <c r="B316" s="31"/>
      <c r="C316" s="127" t="s">
        <v>647</v>
      </c>
      <c r="D316" s="127" t="s">
        <v>164</v>
      </c>
      <c r="E316" s="128" t="s">
        <v>274</v>
      </c>
      <c r="F316" s="129" t="s">
        <v>275</v>
      </c>
      <c r="G316" s="130" t="s">
        <v>84</v>
      </c>
      <c r="H316" s="131">
        <v>10</v>
      </c>
      <c r="I316" s="132"/>
      <c r="J316" s="133">
        <f>ROUND(I316*H316,2)</f>
        <v>0</v>
      </c>
      <c r="K316" s="129" t="s">
        <v>167</v>
      </c>
      <c r="L316" s="31"/>
      <c r="M316" s="134" t="s">
        <v>1</v>
      </c>
      <c r="N316" s="135" t="s">
        <v>41</v>
      </c>
      <c r="P316" s="136">
        <f>O316*H316</f>
        <v>0</v>
      </c>
      <c r="Q316" s="136">
        <v>0</v>
      </c>
      <c r="R316" s="136">
        <f>Q316*H316</f>
        <v>0</v>
      </c>
      <c r="S316" s="136">
        <v>0</v>
      </c>
      <c r="T316" s="137">
        <f>S316*H316</f>
        <v>0</v>
      </c>
      <c r="AR316" s="138" t="s">
        <v>264</v>
      </c>
      <c r="AT316" s="138" t="s">
        <v>164</v>
      </c>
      <c r="AU316" s="138" t="s">
        <v>114</v>
      </c>
      <c r="AY316" s="16" t="s">
        <v>161</v>
      </c>
      <c r="BE316" s="139">
        <f>IF(N316="základní",J316,0)</f>
        <v>0</v>
      </c>
      <c r="BF316" s="139">
        <f>IF(N316="snížená",J316,0)</f>
        <v>0</v>
      </c>
      <c r="BG316" s="139">
        <f>IF(N316="zákl. přenesená",J316,0)</f>
        <v>0</v>
      </c>
      <c r="BH316" s="139">
        <f>IF(N316="sníž. přenesená",J316,0)</f>
        <v>0</v>
      </c>
      <c r="BI316" s="139">
        <f>IF(N316="nulová",J316,0)</f>
        <v>0</v>
      </c>
      <c r="BJ316" s="16" t="s">
        <v>81</v>
      </c>
      <c r="BK316" s="139">
        <f>ROUND(I316*H316,2)</f>
        <v>0</v>
      </c>
      <c r="BL316" s="16" t="s">
        <v>264</v>
      </c>
      <c r="BM316" s="138" t="s">
        <v>648</v>
      </c>
    </row>
    <row r="317" spans="2:65" s="1" customFormat="1" ht="21.75" customHeight="1">
      <c r="B317" s="31"/>
      <c r="C317" s="127" t="s">
        <v>649</v>
      </c>
      <c r="D317" s="127" t="s">
        <v>164</v>
      </c>
      <c r="E317" s="128" t="s">
        <v>430</v>
      </c>
      <c r="F317" s="129" t="s">
        <v>431</v>
      </c>
      <c r="G317" s="130" t="s">
        <v>95</v>
      </c>
      <c r="H317" s="131">
        <v>100</v>
      </c>
      <c r="I317" s="132"/>
      <c r="J317" s="133">
        <f>ROUND(I317*H317,2)</f>
        <v>0</v>
      </c>
      <c r="K317" s="129" t="s">
        <v>167</v>
      </c>
      <c r="L317" s="31"/>
      <c r="M317" s="134" t="s">
        <v>1</v>
      </c>
      <c r="N317" s="135" t="s">
        <v>41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264</v>
      </c>
      <c r="AT317" s="138" t="s">
        <v>164</v>
      </c>
      <c r="AU317" s="138" t="s">
        <v>114</v>
      </c>
      <c r="AY317" s="16" t="s">
        <v>161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81</v>
      </c>
      <c r="BK317" s="139">
        <f>ROUND(I317*H317,2)</f>
        <v>0</v>
      </c>
      <c r="BL317" s="16" t="s">
        <v>264</v>
      </c>
      <c r="BM317" s="138" t="s">
        <v>650</v>
      </c>
    </row>
    <row r="318" spans="2:65" s="12" customFormat="1" ht="11.25">
      <c r="B318" s="140"/>
      <c r="D318" s="141" t="s">
        <v>169</v>
      </c>
      <c r="E318" s="142" t="s">
        <v>1</v>
      </c>
      <c r="F318" s="143" t="s">
        <v>651</v>
      </c>
      <c r="H318" s="144">
        <v>100</v>
      </c>
      <c r="I318" s="145"/>
      <c r="L318" s="140"/>
      <c r="M318" s="146"/>
      <c r="T318" s="147"/>
      <c r="AT318" s="142" t="s">
        <v>169</v>
      </c>
      <c r="AU318" s="142" t="s">
        <v>114</v>
      </c>
      <c r="AV318" s="12" t="s">
        <v>86</v>
      </c>
      <c r="AW318" s="12" t="s">
        <v>32</v>
      </c>
      <c r="AX318" s="12" t="s">
        <v>81</v>
      </c>
      <c r="AY318" s="142" t="s">
        <v>161</v>
      </c>
    </row>
    <row r="319" spans="2:65" s="1" customFormat="1" ht="16.5" customHeight="1">
      <c r="B319" s="31"/>
      <c r="C319" s="155" t="s">
        <v>652</v>
      </c>
      <c r="D319" s="155" t="s">
        <v>297</v>
      </c>
      <c r="E319" s="156" t="s">
        <v>653</v>
      </c>
      <c r="F319" s="157" t="s">
        <v>435</v>
      </c>
      <c r="G319" s="158" t="s">
        <v>436</v>
      </c>
      <c r="H319" s="159">
        <v>0.05</v>
      </c>
      <c r="I319" s="160"/>
      <c r="J319" s="161">
        <f>ROUND(I319*H319,2)</f>
        <v>0</v>
      </c>
      <c r="K319" s="157" t="s">
        <v>167</v>
      </c>
      <c r="L319" s="162"/>
      <c r="M319" s="163" t="s">
        <v>1</v>
      </c>
      <c r="N319" s="164" t="s">
        <v>41</v>
      </c>
      <c r="P319" s="136">
        <f>O319*H319</f>
        <v>0</v>
      </c>
      <c r="Q319" s="136">
        <v>1E-3</v>
      </c>
      <c r="R319" s="136">
        <f>Q319*H319</f>
        <v>5.0000000000000002E-5</v>
      </c>
      <c r="S319" s="136">
        <v>0</v>
      </c>
      <c r="T319" s="137">
        <f>S319*H319</f>
        <v>0</v>
      </c>
      <c r="AR319" s="138" t="s">
        <v>264</v>
      </c>
      <c r="AT319" s="138" t="s">
        <v>297</v>
      </c>
      <c r="AU319" s="138" t="s">
        <v>114</v>
      </c>
      <c r="AY319" s="16" t="s">
        <v>161</v>
      </c>
      <c r="BE319" s="139">
        <f>IF(N319="základní",J319,0)</f>
        <v>0</v>
      </c>
      <c r="BF319" s="139">
        <f>IF(N319="snížená",J319,0)</f>
        <v>0</v>
      </c>
      <c r="BG319" s="139">
        <f>IF(N319="zákl. přenesená",J319,0)</f>
        <v>0</v>
      </c>
      <c r="BH319" s="139">
        <f>IF(N319="sníž. přenesená",J319,0)</f>
        <v>0</v>
      </c>
      <c r="BI319" s="139">
        <f>IF(N319="nulová",J319,0)</f>
        <v>0</v>
      </c>
      <c r="BJ319" s="16" t="s">
        <v>81</v>
      </c>
      <c r="BK319" s="139">
        <f>ROUND(I319*H319,2)</f>
        <v>0</v>
      </c>
      <c r="BL319" s="16" t="s">
        <v>264</v>
      </c>
      <c r="BM319" s="138" t="s">
        <v>654</v>
      </c>
    </row>
    <row r="320" spans="2:65" s="12" customFormat="1" ht="11.25">
      <c r="B320" s="140"/>
      <c r="D320" s="141" t="s">
        <v>169</v>
      </c>
      <c r="F320" s="143" t="s">
        <v>655</v>
      </c>
      <c r="H320" s="144">
        <v>0.05</v>
      </c>
      <c r="I320" s="145"/>
      <c r="L320" s="140"/>
      <c r="M320" s="146"/>
      <c r="T320" s="147"/>
      <c r="AT320" s="142" t="s">
        <v>169</v>
      </c>
      <c r="AU320" s="142" t="s">
        <v>114</v>
      </c>
      <c r="AV320" s="12" t="s">
        <v>86</v>
      </c>
      <c r="AW320" s="12" t="s">
        <v>4</v>
      </c>
      <c r="AX320" s="12" t="s">
        <v>81</v>
      </c>
      <c r="AY320" s="142" t="s">
        <v>161</v>
      </c>
    </row>
    <row r="321" spans="2:65" s="1" customFormat="1" ht="16.5" customHeight="1">
      <c r="B321" s="31"/>
      <c r="C321" s="127" t="s">
        <v>656</v>
      </c>
      <c r="D321" s="127" t="s">
        <v>164</v>
      </c>
      <c r="E321" s="128" t="s">
        <v>657</v>
      </c>
      <c r="F321" s="129" t="s">
        <v>658</v>
      </c>
      <c r="G321" s="130" t="s">
        <v>95</v>
      </c>
      <c r="H321" s="131">
        <v>50</v>
      </c>
      <c r="I321" s="132"/>
      <c r="J321" s="133">
        <f>ROUND(I321*H321,2)</f>
        <v>0</v>
      </c>
      <c r="K321" s="129" t="s">
        <v>167</v>
      </c>
      <c r="L321" s="31"/>
      <c r="M321" s="134" t="s">
        <v>1</v>
      </c>
      <c r="N321" s="135" t="s">
        <v>41</v>
      </c>
      <c r="P321" s="136">
        <f>O321*H321</f>
        <v>0</v>
      </c>
      <c r="Q321" s="136">
        <v>0</v>
      </c>
      <c r="R321" s="136">
        <f>Q321*H321</f>
        <v>0</v>
      </c>
      <c r="S321" s="136">
        <v>0</v>
      </c>
      <c r="T321" s="137">
        <f>S321*H321</f>
        <v>0</v>
      </c>
      <c r="AR321" s="138" t="s">
        <v>114</v>
      </c>
      <c r="AT321" s="138" t="s">
        <v>164</v>
      </c>
      <c r="AU321" s="138" t="s">
        <v>114</v>
      </c>
      <c r="AY321" s="16" t="s">
        <v>161</v>
      </c>
      <c r="BE321" s="139">
        <f>IF(N321="základní",J321,0)</f>
        <v>0</v>
      </c>
      <c r="BF321" s="139">
        <f>IF(N321="snížená",J321,0)</f>
        <v>0</v>
      </c>
      <c r="BG321" s="139">
        <f>IF(N321="zákl. přenesená",J321,0)</f>
        <v>0</v>
      </c>
      <c r="BH321" s="139">
        <f>IF(N321="sníž. přenesená",J321,0)</f>
        <v>0</v>
      </c>
      <c r="BI321" s="139">
        <f>IF(N321="nulová",J321,0)</f>
        <v>0</v>
      </c>
      <c r="BJ321" s="16" t="s">
        <v>81</v>
      </c>
      <c r="BK321" s="139">
        <f>ROUND(I321*H321,2)</f>
        <v>0</v>
      </c>
      <c r="BL321" s="16" t="s">
        <v>114</v>
      </c>
      <c r="BM321" s="138" t="s">
        <v>659</v>
      </c>
    </row>
    <row r="322" spans="2:65" s="12" customFormat="1" ht="11.25">
      <c r="B322" s="140"/>
      <c r="D322" s="141" t="s">
        <v>169</v>
      </c>
      <c r="E322" s="142" t="s">
        <v>1</v>
      </c>
      <c r="F322" s="143" t="s">
        <v>100</v>
      </c>
      <c r="H322" s="144">
        <v>50</v>
      </c>
      <c r="I322" s="145"/>
      <c r="L322" s="140"/>
      <c r="M322" s="146"/>
      <c r="T322" s="147"/>
      <c r="AT322" s="142" t="s">
        <v>169</v>
      </c>
      <c r="AU322" s="142" t="s">
        <v>114</v>
      </c>
      <c r="AV322" s="12" t="s">
        <v>86</v>
      </c>
      <c r="AW322" s="12" t="s">
        <v>32</v>
      </c>
      <c r="AX322" s="12" t="s">
        <v>81</v>
      </c>
      <c r="AY322" s="142" t="s">
        <v>161</v>
      </c>
    </row>
    <row r="323" spans="2:65" s="1" customFormat="1" ht="16.5" customHeight="1">
      <c r="B323" s="31"/>
      <c r="C323" s="127" t="s">
        <v>660</v>
      </c>
      <c r="D323" s="127" t="s">
        <v>164</v>
      </c>
      <c r="E323" s="128" t="s">
        <v>661</v>
      </c>
      <c r="F323" s="129" t="s">
        <v>662</v>
      </c>
      <c r="G323" s="130" t="s">
        <v>95</v>
      </c>
      <c r="H323" s="131">
        <v>6.5</v>
      </c>
      <c r="I323" s="132"/>
      <c r="J323" s="133">
        <f>ROUND(I323*H323,2)</f>
        <v>0</v>
      </c>
      <c r="K323" s="129" t="s">
        <v>341</v>
      </c>
      <c r="L323" s="31"/>
      <c r="M323" s="134" t="s">
        <v>1</v>
      </c>
      <c r="N323" s="135" t="s">
        <v>41</v>
      </c>
      <c r="P323" s="136">
        <f>O323*H323</f>
        <v>0</v>
      </c>
      <c r="Q323" s="136">
        <v>8.0960000000000004E-2</v>
      </c>
      <c r="R323" s="136">
        <f>Q323*H323</f>
        <v>0.52624000000000004</v>
      </c>
      <c r="S323" s="136">
        <v>0</v>
      </c>
      <c r="T323" s="137">
        <f>S323*H323</f>
        <v>0</v>
      </c>
      <c r="AR323" s="138" t="s">
        <v>81</v>
      </c>
      <c r="AT323" s="138" t="s">
        <v>164</v>
      </c>
      <c r="AU323" s="138" t="s">
        <v>114</v>
      </c>
      <c r="AY323" s="16" t="s">
        <v>161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6" t="s">
        <v>81</v>
      </c>
      <c r="BK323" s="139">
        <f>ROUND(I323*H323,2)</f>
        <v>0</v>
      </c>
      <c r="BL323" s="16" t="s">
        <v>81</v>
      </c>
      <c r="BM323" s="138" t="s">
        <v>663</v>
      </c>
    </row>
    <row r="324" spans="2:65" s="12" customFormat="1" ht="11.25">
      <c r="B324" s="140"/>
      <c r="D324" s="141" t="s">
        <v>169</v>
      </c>
      <c r="E324" s="142" t="s">
        <v>1</v>
      </c>
      <c r="F324" s="143" t="s">
        <v>664</v>
      </c>
      <c r="H324" s="144">
        <v>6.5</v>
      </c>
      <c r="I324" s="145"/>
      <c r="L324" s="140"/>
      <c r="M324" s="146"/>
      <c r="T324" s="147"/>
      <c r="AT324" s="142" t="s">
        <v>169</v>
      </c>
      <c r="AU324" s="142" t="s">
        <v>114</v>
      </c>
      <c r="AV324" s="12" t="s">
        <v>86</v>
      </c>
      <c r="AW324" s="12" t="s">
        <v>32</v>
      </c>
      <c r="AX324" s="12" t="s">
        <v>81</v>
      </c>
      <c r="AY324" s="142" t="s">
        <v>161</v>
      </c>
    </row>
    <row r="325" spans="2:65" s="1" customFormat="1" ht="16.5" customHeight="1">
      <c r="B325" s="31"/>
      <c r="C325" s="155" t="s">
        <v>665</v>
      </c>
      <c r="D325" s="155" t="s">
        <v>297</v>
      </c>
      <c r="E325" s="156" t="s">
        <v>666</v>
      </c>
      <c r="F325" s="157" t="s">
        <v>667</v>
      </c>
      <c r="G325" s="158" t="s">
        <v>213</v>
      </c>
      <c r="H325" s="159">
        <v>10.4</v>
      </c>
      <c r="I325" s="160"/>
      <c r="J325" s="161">
        <f>ROUND(I325*H325,2)</f>
        <v>0</v>
      </c>
      <c r="K325" s="157" t="s">
        <v>167</v>
      </c>
      <c r="L325" s="162"/>
      <c r="M325" s="163" t="s">
        <v>1</v>
      </c>
      <c r="N325" s="164" t="s">
        <v>41</v>
      </c>
      <c r="P325" s="136">
        <f>O325*H325</f>
        <v>0</v>
      </c>
      <c r="Q325" s="136">
        <v>1</v>
      </c>
      <c r="R325" s="136">
        <f>Q325*H325</f>
        <v>10.4</v>
      </c>
      <c r="S325" s="136">
        <v>0</v>
      </c>
      <c r="T325" s="137">
        <f>S325*H325</f>
        <v>0</v>
      </c>
      <c r="AR325" s="138" t="s">
        <v>86</v>
      </c>
      <c r="AT325" s="138" t="s">
        <v>297</v>
      </c>
      <c r="AU325" s="138" t="s">
        <v>114</v>
      </c>
      <c r="AY325" s="16" t="s">
        <v>161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81</v>
      </c>
      <c r="BK325" s="139">
        <f>ROUND(I325*H325,2)</f>
        <v>0</v>
      </c>
      <c r="BL325" s="16" t="s">
        <v>81</v>
      </c>
      <c r="BM325" s="138" t="s">
        <v>668</v>
      </c>
    </row>
    <row r="326" spans="2:65" s="12" customFormat="1" ht="11.25">
      <c r="B326" s="140"/>
      <c r="D326" s="141" t="s">
        <v>169</v>
      </c>
      <c r="E326" s="142" t="s">
        <v>1</v>
      </c>
      <c r="F326" s="143" t="s">
        <v>669</v>
      </c>
      <c r="H326" s="144">
        <v>10.4</v>
      </c>
      <c r="I326" s="145"/>
      <c r="L326" s="140"/>
      <c r="M326" s="146"/>
      <c r="T326" s="147"/>
      <c r="AT326" s="142" t="s">
        <v>169</v>
      </c>
      <c r="AU326" s="142" t="s">
        <v>114</v>
      </c>
      <c r="AV326" s="12" t="s">
        <v>86</v>
      </c>
      <c r="AW326" s="12" t="s">
        <v>32</v>
      </c>
      <c r="AX326" s="12" t="s">
        <v>81</v>
      </c>
      <c r="AY326" s="142" t="s">
        <v>161</v>
      </c>
    </row>
    <row r="327" spans="2:65" s="1" customFormat="1" ht="16.5" customHeight="1">
      <c r="B327" s="31"/>
      <c r="C327" s="127" t="s">
        <v>670</v>
      </c>
      <c r="D327" s="127" t="s">
        <v>164</v>
      </c>
      <c r="E327" s="128" t="s">
        <v>671</v>
      </c>
      <c r="F327" s="129" t="s">
        <v>450</v>
      </c>
      <c r="G327" s="130" t="s">
        <v>95</v>
      </c>
      <c r="H327" s="131">
        <v>50</v>
      </c>
      <c r="I327" s="132"/>
      <c r="J327" s="133">
        <f>ROUND(I327*H327,2)</f>
        <v>0</v>
      </c>
      <c r="K327" s="129" t="s">
        <v>167</v>
      </c>
      <c r="L327" s="31"/>
      <c r="M327" s="134" t="s">
        <v>1</v>
      </c>
      <c r="N327" s="135" t="s">
        <v>41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114</v>
      </c>
      <c r="AT327" s="138" t="s">
        <v>164</v>
      </c>
      <c r="AU327" s="138" t="s">
        <v>114</v>
      </c>
      <c r="AY327" s="16" t="s">
        <v>161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6" t="s">
        <v>81</v>
      </c>
      <c r="BK327" s="139">
        <f>ROUND(I327*H327,2)</f>
        <v>0</v>
      </c>
      <c r="BL327" s="16" t="s">
        <v>114</v>
      </c>
      <c r="BM327" s="138" t="s">
        <v>672</v>
      </c>
    </row>
    <row r="328" spans="2:65" s="12" customFormat="1" ht="11.25">
      <c r="B328" s="140"/>
      <c r="D328" s="141" t="s">
        <v>169</v>
      </c>
      <c r="E328" s="142" t="s">
        <v>1</v>
      </c>
      <c r="F328" s="143" t="s">
        <v>100</v>
      </c>
      <c r="H328" s="144">
        <v>50</v>
      </c>
      <c r="I328" s="145"/>
      <c r="L328" s="140"/>
      <c r="M328" s="146"/>
      <c r="T328" s="147"/>
      <c r="AT328" s="142" t="s">
        <v>169</v>
      </c>
      <c r="AU328" s="142" t="s">
        <v>114</v>
      </c>
      <c r="AV328" s="12" t="s">
        <v>86</v>
      </c>
      <c r="AW328" s="12" t="s">
        <v>32</v>
      </c>
      <c r="AX328" s="12" t="s">
        <v>81</v>
      </c>
      <c r="AY328" s="142" t="s">
        <v>161</v>
      </c>
    </row>
    <row r="329" spans="2:65" s="1" customFormat="1" ht="16.5" customHeight="1">
      <c r="B329" s="31"/>
      <c r="C329" s="127" t="s">
        <v>673</v>
      </c>
      <c r="D329" s="127" t="s">
        <v>164</v>
      </c>
      <c r="E329" s="128" t="s">
        <v>674</v>
      </c>
      <c r="F329" s="129" t="s">
        <v>455</v>
      </c>
      <c r="G329" s="130" t="s">
        <v>95</v>
      </c>
      <c r="H329" s="131">
        <v>50</v>
      </c>
      <c r="I329" s="132"/>
      <c r="J329" s="133">
        <f>ROUND(I329*H329,2)</f>
        <v>0</v>
      </c>
      <c r="K329" s="129" t="s">
        <v>167</v>
      </c>
      <c r="L329" s="31"/>
      <c r="M329" s="134" t="s">
        <v>1</v>
      </c>
      <c r="N329" s="135" t="s">
        <v>41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81</v>
      </c>
      <c r="AT329" s="138" t="s">
        <v>164</v>
      </c>
      <c r="AU329" s="138" t="s">
        <v>114</v>
      </c>
      <c r="AY329" s="16" t="s">
        <v>161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6" t="s">
        <v>81</v>
      </c>
      <c r="BK329" s="139">
        <f>ROUND(I329*H329,2)</f>
        <v>0</v>
      </c>
      <c r="BL329" s="16" t="s">
        <v>81</v>
      </c>
      <c r="BM329" s="138" t="s">
        <v>675</v>
      </c>
    </row>
    <row r="330" spans="2:65" s="12" customFormat="1" ht="11.25">
      <c r="B330" s="140"/>
      <c r="D330" s="141" t="s">
        <v>169</v>
      </c>
      <c r="E330" s="142" t="s">
        <v>1</v>
      </c>
      <c r="F330" s="143" t="s">
        <v>100</v>
      </c>
      <c r="H330" s="144">
        <v>50</v>
      </c>
      <c r="I330" s="145"/>
      <c r="L330" s="140"/>
      <c r="M330" s="146"/>
      <c r="T330" s="147"/>
      <c r="AT330" s="142" t="s">
        <v>169</v>
      </c>
      <c r="AU330" s="142" t="s">
        <v>114</v>
      </c>
      <c r="AV330" s="12" t="s">
        <v>86</v>
      </c>
      <c r="AW330" s="12" t="s">
        <v>32</v>
      </c>
      <c r="AX330" s="12" t="s">
        <v>81</v>
      </c>
      <c r="AY330" s="142" t="s">
        <v>161</v>
      </c>
    </row>
    <row r="331" spans="2:65" s="1" customFormat="1" ht="16.5" customHeight="1">
      <c r="B331" s="31"/>
      <c r="C331" s="127" t="s">
        <v>676</v>
      </c>
      <c r="D331" s="127" t="s">
        <v>164</v>
      </c>
      <c r="E331" s="128" t="s">
        <v>677</v>
      </c>
      <c r="F331" s="129" t="s">
        <v>678</v>
      </c>
      <c r="G331" s="130" t="s">
        <v>95</v>
      </c>
      <c r="H331" s="131">
        <v>50</v>
      </c>
      <c r="I331" s="132"/>
      <c r="J331" s="133">
        <f>ROUND(I331*H331,2)</f>
        <v>0</v>
      </c>
      <c r="K331" s="129" t="s">
        <v>167</v>
      </c>
      <c r="L331" s="31"/>
      <c r="M331" s="134" t="s">
        <v>1</v>
      </c>
      <c r="N331" s="135" t="s">
        <v>41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81</v>
      </c>
      <c r="AT331" s="138" t="s">
        <v>164</v>
      </c>
      <c r="AU331" s="138" t="s">
        <v>114</v>
      </c>
      <c r="AY331" s="16" t="s">
        <v>161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81</v>
      </c>
      <c r="BK331" s="139">
        <f>ROUND(I331*H331,2)</f>
        <v>0</v>
      </c>
      <c r="BL331" s="16" t="s">
        <v>81</v>
      </c>
      <c r="BM331" s="138" t="s">
        <v>679</v>
      </c>
    </row>
    <row r="332" spans="2:65" s="12" customFormat="1" ht="11.25">
      <c r="B332" s="140"/>
      <c r="D332" s="141" t="s">
        <v>169</v>
      </c>
      <c r="E332" s="142" t="s">
        <v>1</v>
      </c>
      <c r="F332" s="143" t="s">
        <v>100</v>
      </c>
      <c r="H332" s="144">
        <v>50</v>
      </c>
      <c r="I332" s="145"/>
      <c r="L332" s="140"/>
      <c r="M332" s="146"/>
      <c r="T332" s="147"/>
      <c r="AT332" s="142" t="s">
        <v>169</v>
      </c>
      <c r="AU332" s="142" t="s">
        <v>114</v>
      </c>
      <c r="AV332" s="12" t="s">
        <v>86</v>
      </c>
      <c r="AW332" s="12" t="s">
        <v>32</v>
      </c>
      <c r="AX332" s="12" t="s">
        <v>81</v>
      </c>
      <c r="AY332" s="142" t="s">
        <v>161</v>
      </c>
    </row>
    <row r="333" spans="2:65" s="1" customFormat="1" ht="16.5" customHeight="1">
      <c r="B333" s="31"/>
      <c r="C333" s="155" t="s">
        <v>680</v>
      </c>
      <c r="D333" s="155" t="s">
        <v>297</v>
      </c>
      <c r="E333" s="156" t="s">
        <v>681</v>
      </c>
      <c r="F333" s="157" t="s">
        <v>682</v>
      </c>
      <c r="G333" s="158" t="s">
        <v>213</v>
      </c>
      <c r="H333" s="159">
        <v>7</v>
      </c>
      <c r="I333" s="160"/>
      <c r="J333" s="161">
        <f>ROUND(I333*H333,2)</f>
        <v>0</v>
      </c>
      <c r="K333" s="157" t="s">
        <v>167</v>
      </c>
      <c r="L333" s="162"/>
      <c r="M333" s="163" t="s">
        <v>1</v>
      </c>
      <c r="N333" s="164" t="s">
        <v>41</v>
      </c>
      <c r="P333" s="136">
        <f>O333*H333</f>
        <v>0</v>
      </c>
      <c r="Q333" s="136">
        <v>1</v>
      </c>
      <c r="R333" s="136">
        <f>Q333*H333</f>
        <v>7</v>
      </c>
      <c r="S333" s="136">
        <v>0</v>
      </c>
      <c r="T333" s="137">
        <f>S333*H333</f>
        <v>0</v>
      </c>
      <c r="AR333" s="138" t="s">
        <v>86</v>
      </c>
      <c r="AT333" s="138" t="s">
        <v>297</v>
      </c>
      <c r="AU333" s="138" t="s">
        <v>114</v>
      </c>
      <c r="AY333" s="16" t="s">
        <v>161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81</v>
      </c>
      <c r="BK333" s="139">
        <f>ROUND(I333*H333,2)</f>
        <v>0</v>
      </c>
      <c r="BL333" s="16" t="s">
        <v>81</v>
      </c>
      <c r="BM333" s="138" t="s">
        <v>683</v>
      </c>
    </row>
    <row r="334" spans="2:65" s="12" customFormat="1" ht="11.25">
      <c r="B334" s="140"/>
      <c r="D334" s="141" t="s">
        <v>169</v>
      </c>
      <c r="E334" s="142" t="s">
        <v>1</v>
      </c>
      <c r="F334" s="143" t="s">
        <v>684</v>
      </c>
      <c r="H334" s="144">
        <v>7</v>
      </c>
      <c r="I334" s="145"/>
      <c r="L334" s="140"/>
      <c r="M334" s="146"/>
      <c r="T334" s="147"/>
      <c r="AT334" s="142" t="s">
        <v>169</v>
      </c>
      <c r="AU334" s="142" t="s">
        <v>114</v>
      </c>
      <c r="AV334" s="12" t="s">
        <v>86</v>
      </c>
      <c r="AW334" s="12" t="s">
        <v>32</v>
      </c>
      <c r="AX334" s="12" t="s">
        <v>81</v>
      </c>
      <c r="AY334" s="142" t="s">
        <v>161</v>
      </c>
    </row>
    <row r="335" spans="2:65" s="1" customFormat="1" ht="16.5" customHeight="1">
      <c r="B335" s="31"/>
      <c r="C335" s="127" t="s">
        <v>685</v>
      </c>
      <c r="D335" s="127" t="s">
        <v>164</v>
      </c>
      <c r="E335" s="128" t="s">
        <v>686</v>
      </c>
      <c r="F335" s="129" t="s">
        <v>687</v>
      </c>
      <c r="G335" s="130" t="s">
        <v>197</v>
      </c>
      <c r="H335" s="131">
        <v>20</v>
      </c>
      <c r="I335" s="132"/>
      <c r="J335" s="133">
        <f>ROUND(I335*H335,2)</f>
        <v>0</v>
      </c>
      <c r="K335" s="129" t="s">
        <v>341</v>
      </c>
      <c r="L335" s="31"/>
      <c r="M335" s="134" t="s">
        <v>1</v>
      </c>
      <c r="N335" s="135" t="s">
        <v>41</v>
      </c>
      <c r="P335" s="136">
        <f>O335*H335</f>
        <v>0</v>
      </c>
      <c r="Q335" s="136">
        <v>0.35743999999999998</v>
      </c>
      <c r="R335" s="136">
        <f>Q335*H335</f>
        <v>7.1487999999999996</v>
      </c>
      <c r="S335" s="136">
        <v>0</v>
      </c>
      <c r="T335" s="137">
        <f>S335*H335</f>
        <v>0</v>
      </c>
      <c r="AR335" s="138" t="s">
        <v>114</v>
      </c>
      <c r="AT335" s="138" t="s">
        <v>164</v>
      </c>
      <c r="AU335" s="138" t="s">
        <v>114</v>
      </c>
      <c r="AY335" s="16" t="s">
        <v>161</v>
      </c>
      <c r="BE335" s="139">
        <f>IF(N335="základní",J335,0)</f>
        <v>0</v>
      </c>
      <c r="BF335" s="139">
        <f>IF(N335="snížená",J335,0)</f>
        <v>0</v>
      </c>
      <c r="BG335" s="139">
        <f>IF(N335="zákl. přenesená",J335,0)</f>
        <v>0</v>
      </c>
      <c r="BH335" s="139">
        <f>IF(N335="sníž. přenesená",J335,0)</f>
        <v>0</v>
      </c>
      <c r="BI335" s="139">
        <f>IF(N335="nulová",J335,0)</f>
        <v>0</v>
      </c>
      <c r="BJ335" s="16" t="s">
        <v>81</v>
      </c>
      <c r="BK335" s="139">
        <f>ROUND(I335*H335,2)</f>
        <v>0</v>
      </c>
      <c r="BL335" s="16" t="s">
        <v>114</v>
      </c>
      <c r="BM335" s="138" t="s">
        <v>688</v>
      </c>
    </row>
    <row r="336" spans="2:65" s="12" customFormat="1" ht="11.25">
      <c r="B336" s="140"/>
      <c r="D336" s="141" t="s">
        <v>169</v>
      </c>
      <c r="E336" s="142" t="s">
        <v>1</v>
      </c>
      <c r="F336" s="143" t="s">
        <v>689</v>
      </c>
      <c r="H336" s="144">
        <v>20</v>
      </c>
      <c r="I336" s="145"/>
      <c r="L336" s="140"/>
      <c r="M336" s="146"/>
      <c r="T336" s="147"/>
      <c r="AT336" s="142" t="s">
        <v>169</v>
      </c>
      <c r="AU336" s="142" t="s">
        <v>114</v>
      </c>
      <c r="AV336" s="12" t="s">
        <v>86</v>
      </c>
      <c r="AW336" s="12" t="s">
        <v>32</v>
      </c>
      <c r="AX336" s="12" t="s">
        <v>81</v>
      </c>
      <c r="AY336" s="142" t="s">
        <v>161</v>
      </c>
    </row>
    <row r="337" spans="2:65" s="1" customFormat="1" ht="16.5" customHeight="1">
      <c r="B337" s="31"/>
      <c r="C337" s="155" t="s">
        <v>690</v>
      </c>
      <c r="D337" s="155" t="s">
        <v>297</v>
      </c>
      <c r="E337" s="156" t="s">
        <v>691</v>
      </c>
      <c r="F337" s="157" t="s">
        <v>692</v>
      </c>
      <c r="G337" s="158" t="s">
        <v>197</v>
      </c>
      <c r="H337" s="159">
        <v>22</v>
      </c>
      <c r="I337" s="160"/>
      <c r="J337" s="161">
        <f>ROUND(I337*H337,2)</f>
        <v>0</v>
      </c>
      <c r="K337" s="157" t="s">
        <v>167</v>
      </c>
      <c r="L337" s="162"/>
      <c r="M337" s="163" t="s">
        <v>1</v>
      </c>
      <c r="N337" s="164" t="s">
        <v>41</v>
      </c>
      <c r="P337" s="136">
        <f>O337*H337</f>
        <v>0</v>
      </c>
      <c r="Q337" s="136">
        <v>3.5400000000000002E-3</v>
      </c>
      <c r="R337" s="136">
        <f>Q337*H337</f>
        <v>7.7880000000000005E-2</v>
      </c>
      <c r="S337" s="136">
        <v>0</v>
      </c>
      <c r="T337" s="137">
        <f>S337*H337</f>
        <v>0</v>
      </c>
      <c r="AR337" s="138" t="s">
        <v>86</v>
      </c>
      <c r="AT337" s="138" t="s">
        <v>297</v>
      </c>
      <c r="AU337" s="138" t="s">
        <v>114</v>
      </c>
      <c r="AY337" s="16" t="s">
        <v>161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6" t="s">
        <v>81</v>
      </c>
      <c r="BK337" s="139">
        <f>ROUND(I337*H337,2)</f>
        <v>0</v>
      </c>
      <c r="BL337" s="16" t="s">
        <v>81</v>
      </c>
      <c r="BM337" s="138" t="s">
        <v>693</v>
      </c>
    </row>
    <row r="338" spans="2:65" s="12" customFormat="1" ht="11.25">
      <c r="B338" s="140"/>
      <c r="D338" s="141" t="s">
        <v>169</v>
      </c>
      <c r="F338" s="143" t="s">
        <v>694</v>
      </c>
      <c r="H338" s="144">
        <v>22</v>
      </c>
      <c r="I338" s="145"/>
      <c r="L338" s="140"/>
      <c r="M338" s="146"/>
      <c r="T338" s="147"/>
      <c r="AT338" s="142" t="s">
        <v>169</v>
      </c>
      <c r="AU338" s="142" t="s">
        <v>114</v>
      </c>
      <c r="AV338" s="12" t="s">
        <v>86</v>
      </c>
      <c r="AW338" s="12" t="s">
        <v>4</v>
      </c>
      <c r="AX338" s="12" t="s">
        <v>81</v>
      </c>
      <c r="AY338" s="142" t="s">
        <v>161</v>
      </c>
    </row>
    <row r="339" spans="2:65" s="1" customFormat="1" ht="16.5" customHeight="1">
      <c r="B339" s="31"/>
      <c r="C339" s="127" t="s">
        <v>695</v>
      </c>
      <c r="D339" s="127" t="s">
        <v>164</v>
      </c>
      <c r="E339" s="128" t="s">
        <v>696</v>
      </c>
      <c r="F339" s="129" t="s">
        <v>697</v>
      </c>
      <c r="G339" s="130" t="s">
        <v>183</v>
      </c>
      <c r="H339" s="131">
        <v>60</v>
      </c>
      <c r="I339" s="132"/>
      <c r="J339" s="133">
        <f>ROUND(I339*H339,2)</f>
        <v>0</v>
      </c>
      <c r="K339" s="129" t="s">
        <v>341</v>
      </c>
      <c r="L339" s="31"/>
      <c r="M339" s="134" t="s">
        <v>1</v>
      </c>
      <c r="N339" s="135" t="s">
        <v>41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114</v>
      </c>
      <c r="AT339" s="138" t="s">
        <v>164</v>
      </c>
      <c r="AU339" s="138" t="s">
        <v>114</v>
      </c>
      <c r="AY339" s="16" t="s">
        <v>161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6" t="s">
        <v>81</v>
      </c>
      <c r="BK339" s="139">
        <f>ROUND(I339*H339,2)</f>
        <v>0</v>
      </c>
      <c r="BL339" s="16" t="s">
        <v>114</v>
      </c>
      <c r="BM339" s="138" t="s">
        <v>698</v>
      </c>
    </row>
    <row r="340" spans="2:65" s="12" customFormat="1" ht="11.25">
      <c r="B340" s="140"/>
      <c r="D340" s="141" t="s">
        <v>169</v>
      </c>
      <c r="E340" s="142" t="s">
        <v>1</v>
      </c>
      <c r="F340" s="143" t="s">
        <v>699</v>
      </c>
      <c r="H340" s="144">
        <v>60</v>
      </c>
      <c r="I340" s="145"/>
      <c r="L340" s="140"/>
      <c r="M340" s="146"/>
      <c r="T340" s="147"/>
      <c r="AT340" s="142" t="s">
        <v>169</v>
      </c>
      <c r="AU340" s="142" t="s">
        <v>114</v>
      </c>
      <c r="AV340" s="12" t="s">
        <v>86</v>
      </c>
      <c r="AW340" s="12" t="s">
        <v>32</v>
      </c>
      <c r="AX340" s="12" t="s">
        <v>81</v>
      </c>
      <c r="AY340" s="142" t="s">
        <v>161</v>
      </c>
    </row>
    <row r="341" spans="2:65" s="1" customFormat="1" ht="16.5" customHeight="1">
      <c r="B341" s="31"/>
      <c r="C341" s="155" t="s">
        <v>700</v>
      </c>
      <c r="D341" s="155" t="s">
        <v>297</v>
      </c>
      <c r="E341" s="156" t="s">
        <v>701</v>
      </c>
      <c r="F341" s="157" t="s">
        <v>702</v>
      </c>
      <c r="G341" s="158" t="s">
        <v>183</v>
      </c>
      <c r="H341" s="159">
        <v>66</v>
      </c>
      <c r="I341" s="160"/>
      <c r="J341" s="161">
        <f>ROUND(I341*H341,2)</f>
        <v>0</v>
      </c>
      <c r="K341" s="157" t="s">
        <v>341</v>
      </c>
      <c r="L341" s="162"/>
      <c r="M341" s="163" t="s">
        <v>1</v>
      </c>
      <c r="N341" s="164" t="s">
        <v>41</v>
      </c>
      <c r="P341" s="136">
        <f>O341*H341</f>
        <v>0</v>
      </c>
      <c r="Q341" s="136">
        <v>6.0000000000000002E-5</v>
      </c>
      <c r="R341" s="136">
        <f>Q341*H341</f>
        <v>3.96E-3</v>
      </c>
      <c r="S341" s="136">
        <v>0</v>
      </c>
      <c r="T341" s="137">
        <f>S341*H341</f>
        <v>0</v>
      </c>
      <c r="AR341" s="138" t="s">
        <v>199</v>
      </c>
      <c r="AT341" s="138" t="s">
        <v>297</v>
      </c>
      <c r="AU341" s="138" t="s">
        <v>114</v>
      </c>
      <c r="AY341" s="16" t="s">
        <v>161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6" t="s">
        <v>81</v>
      </c>
      <c r="BK341" s="139">
        <f>ROUND(I341*H341,2)</f>
        <v>0</v>
      </c>
      <c r="BL341" s="16" t="s">
        <v>114</v>
      </c>
      <c r="BM341" s="138" t="s">
        <v>703</v>
      </c>
    </row>
    <row r="342" spans="2:65" s="12" customFormat="1" ht="11.25">
      <c r="B342" s="140"/>
      <c r="D342" s="141" t="s">
        <v>169</v>
      </c>
      <c r="F342" s="143" t="s">
        <v>704</v>
      </c>
      <c r="H342" s="144">
        <v>66</v>
      </c>
      <c r="I342" s="145"/>
      <c r="L342" s="140"/>
      <c r="M342" s="146"/>
      <c r="T342" s="147"/>
      <c r="AT342" s="142" t="s">
        <v>169</v>
      </c>
      <c r="AU342" s="142" t="s">
        <v>114</v>
      </c>
      <c r="AV342" s="12" t="s">
        <v>86</v>
      </c>
      <c r="AW342" s="12" t="s">
        <v>4</v>
      </c>
      <c r="AX342" s="12" t="s">
        <v>81</v>
      </c>
      <c r="AY342" s="142" t="s">
        <v>161</v>
      </c>
    </row>
    <row r="343" spans="2:65" s="1" customFormat="1" ht="21.75" customHeight="1">
      <c r="B343" s="31"/>
      <c r="C343" s="127" t="s">
        <v>705</v>
      </c>
      <c r="D343" s="127" t="s">
        <v>164</v>
      </c>
      <c r="E343" s="128" t="s">
        <v>706</v>
      </c>
      <c r="F343" s="129" t="s">
        <v>707</v>
      </c>
      <c r="G343" s="130" t="s">
        <v>197</v>
      </c>
      <c r="H343" s="131">
        <v>2940</v>
      </c>
      <c r="I343" s="132"/>
      <c r="J343" s="133">
        <f>ROUND(I343*H343,2)</f>
        <v>0</v>
      </c>
      <c r="K343" s="129" t="s">
        <v>167</v>
      </c>
      <c r="L343" s="31"/>
      <c r="M343" s="134" t="s">
        <v>1</v>
      </c>
      <c r="N343" s="135" t="s">
        <v>41</v>
      </c>
      <c r="P343" s="136">
        <f>O343*H343</f>
        <v>0</v>
      </c>
      <c r="Q343" s="136">
        <v>0</v>
      </c>
      <c r="R343" s="136">
        <f>Q343*H343</f>
        <v>0</v>
      </c>
      <c r="S343" s="136">
        <v>0</v>
      </c>
      <c r="T343" s="137">
        <f>S343*H343</f>
        <v>0</v>
      </c>
      <c r="AR343" s="138" t="s">
        <v>114</v>
      </c>
      <c r="AT343" s="138" t="s">
        <v>164</v>
      </c>
      <c r="AU343" s="138" t="s">
        <v>114</v>
      </c>
      <c r="AY343" s="16" t="s">
        <v>161</v>
      </c>
      <c r="BE343" s="139">
        <f>IF(N343="základní",J343,0)</f>
        <v>0</v>
      </c>
      <c r="BF343" s="139">
        <f>IF(N343="snížená",J343,0)</f>
        <v>0</v>
      </c>
      <c r="BG343" s="139">
        <f>IF(N343="zákl. přenesená",J343,0)</f>
        <v>0</v>
      </c>
      <c r="BH343" s="139">
        <f>IF(N343="sníž. přenesená",J343,0)</f>
        <v>0</v>
      </c>
      <c r="BI343" s="139">
        <f>IF(N343="nulová",J343,0)</f>
        <v>0</v>
      </c>
      <c r="BJ343" s="16" t="s">
        <v>81</v>
      </c>
      <c r="BK343" s="139">
        <f>ROUND(I343*H343,2)</f>
        <v>0</v>
      </c>
      <c r="BL343" s="16" t="s">
        <v>114</v>
      </c>
      <c r="BM343" s="138" t="s">
        <v>708</v>
      </c>
    </row>
    <row r="344" spans="2:65" s="12" customFormat="1" ht="11.25">
      <c r="B344" s="140"/>
      <c r="D344" s="141" t="s">
        <v>169</v>
      </c>
      <c r="E344" s="142" t="s">
        <v>1</v>
      </c>
      <c r="F344" s="143" t="s">
        <v>709</v>
      </c>
      <c r="H344" s="144">
        <v>2940</v>
      </c>
      <c r="I344" s="145"/>
      <c r="L344" s="140"/>
      <c r="M344" s="146"/>
      <c r="T344" s="147"/>
      <c r="AT344" s="142" t="s">
        <v>169</v>
      </c>
      <c r="AU344" s="142" t="s">
        <v>114</v>
      </c>
      <c r="AV344" s="12" t="s">
        <v>86</v>
      </c>
      <c r="AW344" s="12" t="s">
        <v>32</v>
      </c>
      <c r="AX344" s="12" t="s">
        <v>81</v>
      </c>
      <c r="AY344" s="142" t="s">
        <v>161</v>
      </c>
    </row>
    <row r="345" spans="2:65" s="1" customFormat="1" ht="16.5" customHeight="1">
      <c r="B345" s="31"/>
      <c r="C345" s="127" t="s">
        <v>710</v>
      </c>
      <c r="D345" s="127" t="s">
        <v>164</v>
      </c>
      <c r="E345" s="128" t="s">
        <v>711</v>
      </c>
      <c r="F345" s="129" t="s">
        <v>712</v>
      </c>
      <c r="G345" s="130" t="s">
        <v>197</v>
      </c>
      <c r="H345" s="131">
        <v>450</v>
      </c>
      <c r="I345" s="132"/>
      <c r="J345" s="133">
        <f>ROUND(I345*H345,2)</f>
        <v>0</v>
      </c>
      <c r="K345" s="129" t="s">
        <v>167</v>
      </c>
      <c r="L345" s="31"/>
      <c r="M345" s="134" t="s">
        <v>1</v>
      </c>
      <c r="N345" s="135" t="s">
        <v>41</v>
      </c>
      <c r="P345" s="136">
        <f>O345*H345</f>
        <v>0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81</v>
      </c>
      <c r="AT345" s="138" t="s">
        <v>164</v>
      </c>
      <c r="AU345" s="138" t="s">
        <v>114</v>
      </c>
      <c r="AY345" s="16" t="s">
        <v>161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81</v>
      </c>
      <c r="BK345" s="139">
        <f>ROUND(I345*H345,2)</f>
        <v>0</v>
      </c>
      <c r="BL345" s="16" t="s">
        <v>81</v>
      </c>
      <c r="BM345" s="138" t="s">
        <v>713</v>
      </c>
    </row>
    <row r="346" spans="2:65" s="12" customFormat="1" ht="11.25">
      <c r="B346" s="140"/>
      <c r="D346" s="141" t="s">
        <v>169</v>
      </c>
      <c r="E346" s="142" t="s">
        <v>1</v>
      </c>
      <c r="F346" s="143" t="s">
        <v>109</v>
      </c>
      <c r="H346" s="144">
        <v>450</v>
      </c>
      <c r="I346" s="145"/>
      <c r="L346" s="140"/>
      <c r="M346" s="146"/>
      <c r="T346" s="147"/>
      <c r="AT346" s="142" t="s">
        <v>169</v>
      </c>
      <c r="AU346" s="142" t="s">
        <v>114</v>
      </c>
      <c r="AV346" s="12" t="s">
        <v>86</v>
      </c>
      <c r="AW346" s="12" t="s">
        <v>32</v>
      </c>
      <c r="AX346" s="12" t="s">
        <v>81</v>
      </c>
      <c r="AY346" s="142" t="s">
        <v>161</v>
      </c>
    </row>
    <row r="347" spans="2:65" s="1" customFormat="1" ht="16.5" customHeight="1">
      <c r="B347" s="31"/>
      <c r="C347" s="127" t="s">
        <v>714</v>
      </c>
      <c r="D347" s="127" t="s">
        <v>164</v>
      </c>
      <c r="E347" s="128" t="s">
        <v>715</v>
      </c>
      <c r="F347" s="129" t="s">
        <v>716</v>
      </c>
      <c r="G347" s="130" t="s">
        <v>197</v>
      </c>
      <c r="H347" s="131">
        <v>2490</v>
      </c>
      <c r="I347" s="132"/>
      <c r="J347" s="133">
        <f>ROUND(I347*H347,2)</f>
        <v>0</v>
      </c>
      <c r="K347" s="129" t="s">
        <v>167</v>
      </c>
      <c r="L347" s="31"/>
      <c r="M347" s="134" t="s">
        <v>1</v>
      </c>
      <c r="N347" s="135" t="s">
        <v>41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81</v>
      </c>
      <c r="AT347" s="138" t="s">
        <v>164</v>
      </c>
      <c r="AU347" s="138" t="s">
        <v>114</v>
      </c>
      <c r="AY347" s="16" t="s">
        <v>161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81</v>
      </c>
      <c r="BK347" s="139">
        <f>ROUND(I347*H347,2)</f>
        <v>0</v>
      </c>
      <c r="BL347" s="16" t="s">
        <v>81</v>
      </c>
      <c r="BM347" s="138" t="s">
        <v>717</v>
      </c>
    </row>
    <row r="348" spans="2:65" s="12" customFormat="1" ht="11.25">
      <c r="B348" s="140"/>
      <c r="D348" s="141" t="s">
        <v>169</v>
      </c>
      <c r="E348" s="142" t="s">
        <v>1</v>
      </c>
      <c r="F348" s="143" t="s">
        <v>87</v>
      </c>
      <c r="H348" s="144">
        <v>2490</v>
      </c>
      <c r="I348" s="145"/>
      <c r="L348" s="140"/>
      <c r="M348" s="146"/>
      <c r="T348" s="147"/>
      <c r="AT348" s="142" t="s">
        <v>169</v>
      </c>
      <c r="AU348" s="142" t="s">
        <v>114</v>
      </c>
      <c r="AV348" s="12" t="s">
        <v>86</v>
      </c>
      <c r="AW348" s="12" t="s">
        <v>32</v>
      </c>
      <c r="AX348" s="12" t="s">
        <v>81</v>
      </c>
      <c r="AY348" s="142" t="s">
        <v>161</v>
      </c>
    </row>
    <row r="349" spans="2:65" s="1" customFormat="1" ht="16.5" customHeight="1">
      <c r="B349" s="31"/>
      <c r="C349" s="127" t="s">
        <v>718</v>
      </c>
      <c r="D349" s="127" t="s">
        <v>164</v>
      </c>
      <c r="E349" s="128" t="s">
        <v>719</v>
      </c>
      <c r="F349" s="129" t="s">
        <v>555</v>
      </c>
      <c r="G349" s="130" t="s">
        <v>84</v>
      </c>
      <c r="H349" s="131">
        <v>0.5</v>
      </c>
      <c r="I349" s="132"/>
      <c r="J349" s="133">
        <f>ROUND(I349*H349,2)</f>
        <v>0</v>
      </c>
      <c r="K349" s="129" t="s">
        <v>167</v>
      </c>
      <c r="L349" s="31"/>
      <c r="M349" s="134" t="s">
        <v>1</v>
      </c>
      <c r="N349" s="135" t="s">
        <v>41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114</v>
      </c>
      <c r="AT349" s="138" t="s">
        <v>164</v>
      </c>
      <c r="AU349" s="138" t="s">
        <v>114</v>
      </c>
      <c r="AY349" s="16" t="s">
        <v>161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81</v>
      </c>
      <c r="BK349" s="139">
        <f>ROUND(I349*H349,2)</f>
        <v>0</v>
      </c>
      <c r="BL349" s="16" t="s">
        <v>114</v>
      </c>
      <c r="BM349" s="138" t="s">
        <v>720</v>
      </c>
    </row>
    <row r="350" spans="2:65" s="12" customFormat="1" ht="11.25">
      <c r="B350" s="140"/>
      <c r="D350" s="141" t="s">
        <v>169</v>
      </c>
      <c r="E350" s="142" t="s">
        <v>1</v>
      </c>
      <c r="F350" s="143" t="s">
        <v>721</v>
      </c>
      <c r="H350" s="144">
        <v>0.5</v>
      </c>
      <c r="I350" s="145"/>
      <c r="L350" s="140"/>
      <c r="M350" s="146"/>
      <c r="T350" s="147"/>
      <c r="AT350" s="142" t="s">
        <v>169</v>
      </c>
      <c r="AU350" s="142" t="s">
        <v>114</v>
      </c>
      <c r="AV350" s="12" t="s">
        <v>86</v>
      </c>
      <c r="AW350" s="12" t="s">
        <v>32</v>
      </c>
      <c r="AX350" s="12" t="s">
        <v>81</v>
      </c>
      <c r="AY350" s="142" t="s">
        <v>161</v>
      </c>
    </row>
    <row r="351" spans="2:65" s="1" customFormat="1" ht="16.5" customHeight="1">
      <c r="B351" s="31"/>
      <c r="C351" s="127" t="s">
        <v>722</v>
      </c>
      <c r="D351" s="127" t="s">
        <v>164</v>
      </c>
      <c r="E351" s="128" t="s">
        <v>560</v>
      </c>
      <c r="F351" s="129" t="s">
        <v>561</v>
      </c>
      <c r="G351" s="130" t="s">
        <v>84</v>
      </c>
      <c r="H351" s="131">
        <v>0.5</v>
      </c>
      <c r="I351" s="132"/>
      <c r="J351" s="133">
        <f>ROUND(I351*H351,2)</f>
        <v>0</v>
      </c>
      <c r="K351" s="129" t="s">
        <v>167</v>
      </c>
      <c r="L351" s="31"/>
      <c r="M351" s="134" t="s">
        <v>1</v>
      </c>
      <c r="N351" s="135" t="s">
        <v>41</v>
      </c>
      <c r="P351" s="136">
        <f>O351*H351</f>
        <v>0</v>
      </c>
      <c r="Q351" s="136">
        <v>0</v>
      </c>
      <c r="R351" s="136">
        <f>Q351*H351</f>
        <v>0</v>
      </c>
      <c r="S351" s="136">
        <v>0</v>
      </c>
      <c r="T351" s="137">
        <f>S351*H351</f>
        <v>0</v>
      </c>
      <c r="AR351" s="138" t="s">
        <v>114</v>
      </c>
      <c r="AT351" s="138" t="s">
        <v>164</v>
      </c>
      <c r="AU351" s="138" t="s">
        <v>114</v>
      </c>
      <c r="AY351" s="16" t="s">
        <v>161</v>
      </c>
      <c r="BE351" s="139">
        <f>IF(N351="základní",J351,0)</f>
        <v>0</v>
      </c>
      <c r="BF351" s="139">
        <f>IF(N351="snížená",J351,0)</f>
        <v>0</v>
      </c>
      <c r="BG351" s="139">
        <f>IF(N351="zákl. přenesená",J351,0)</f>
        <v>0</v>
      </c>
      <c r="BH351" s="139">
        <f>IF(N351="sníž. přenesená",J351,0)</f>
        <v>0</v>
      </c>
      <c r="BI351" s="139">
        <f>IF(N351="nulová",J351,0)</f>
        <v>0</v>
      </c>
      <c r="BJ351" s="16" t="s">
        <v>81</v>
      </c>
      <c r="BK351" s="139">
        <f>ROUND(I351*H351,2)</f>
        <v>0</v>
      </c>
      <c r="BL351" s="16" t="s">
        <v>114</v>
      </c>
      <c r="BM351" s="138" t="s">
        <v>723</v>
      </c>
    </row>
    <row r="352" spans="2:65" s="1" customFormat="1" ht="16.5" customHeight="1">
      <c r="B352" s="31"/>
      <c r="C352" s="127" t="s">
        <v>724</v>
      </c>
      <c r="D352" s="127" t="s">
        <v>164</v>
      </c>
      <c r="E352" s="128" t="s">
        <v>564</v>
      </c>
      <c r="F352" s="129" t="s">
        <v>565</v>
      </c>
      <c r="G352" s="130" t="s">
        <v>84</v>
      </c>
      <c r="H352" s="131">
        <v>0.5</v>
      </c>
      <c r="I352" s="132"/>
      <c r="J352" s="133">
        <f>ROUND(I352*H352,2)</f>
        <v>0</v>
      </c>
      <c r="K352" s="129" t="s">
        <v>167</v>
      </c>
      <c r="L352" s="31"/>
      <c r="M352" s="134" t="s">
        <v>1</v>
      </c>
      <c r="N352" s="135" t="s">
        <v>41</v>
      </c>
      <c r="P352" s="136">
        <f>O352*H352</f>
        <v>0</v>
      </c>
      <c r="Q352" s="136">
        <v>0</v>
      </c>
      <c r="R352" s="136">
        <f>Q352*H352</f>
        <v>0</v>
      </c>
      <c r="S352" s="136">
        <v>0</v>
      </c>
      <c r="T352" s="137">
        <f>S352*H352</f>
        <v>0</v>
      </c>
      <c r="AR352" s="138" t="s">
        <v>114</v>
      </c>
      <c r="AT352" s="138" t="s">
        <v>164</v>
      </c>
      <c r="AU352" s="138" t="s">
        <v>114</v>
      </c>
      <c r="AY352" s="16" t="s">
        <v>161</v>
      </c>
      <c r="BE352" s="139">
        <f>IF(N352="základní",J352,0)</f>
        <v>0</v>
      </c>
      <c r="BF352" s="139">
        <f>IF(N352="snížená",J352,0)</f>
        <v>0</v>
      </c>
      <c r="BG352" s="139">
        <f>IF(N352="zákl. přenesená",J352,0)</f>
        <v>0</v>
      </c>
      <c r="BH352" s="139">
        <f>IF(N352="sníž. přenesená",J352,0)</f>
        <v>0</v>
      </c>
      <c r="BI352" s="139">
        <f>IF(N352="nulová",J352,0)</f>
        <v>0</v>
      </c>
      <c r="BJ352" s="16" t="s">
        <v>81</v>
      </c>
      <c r="BK352" s="139">
        <f>ROUND(I352*H352,2)</f>
        <v>0</v>
      </c>
      <c r="BL352" s="16" t="s">
        <v>114</v>
      </c>
      <c r="BM352" s="138" t="s">
        <v>725</v>
      </c>
    </row>
    <row r="353" spans="2:65" s="1" customFormat="1" ht="16.5" customHeight="1">
      <c r="B353" s="31"/>
      <c r="C353" s="155" t="s">
        <v>726</v>
      </c>
      <c r="D353" s="155" t="s">
        <v>297</v>
      </c>
      <c r="E353" s="156" t="s">
        <v>727</v>
      </c>
      <c r="F353" s="157" t="s">
        <v>569</v>
      </c>
      <c r="G353" s="158" t="s">
        <v>84</v>
      </c>
      <c r="H353" s="159">
        <v>0.5</v>
      </c>
      <c r="I353" s="160"/>
      <c r="J353" s="161">
        <f>ROUND(I353*H353,2)</f>
        <v>0</v>
      </c>
      <c r="K353" s="157" t="s">
        <v>167</v>
      </c>
      <c r="L353" s="162"/>
      <c r="M353" s="163" t="s">
        <v>1</v>
      </c>
      <c r="N353" s="164" t="s">
        <v>41</v>
      </c>
      <c r="P353" s="136">
        <f>O353*H353</f>
        <v>0</v>
      </c>
      <c r="Q353" s="136">
        <v>0</v>
      </c>
      <c r="R353" s="136">
        <f>Q353*H353</f>
        <v>0</v>
      </c>
      <c r="S353" s="136">
        <v>0</v>
      </c>
      <c r="T353" s="137">
        <f>S353*H353</f>
        <v>0</v>
      </c>
      <c r="AR353" s="138" t="s">
        <v>199</v>
      </c>
      <c r="AT353" s="138" t="s">
        <v>297</v>
      </c>
      <c r="AU353" s="138" t="s">
        <v>114</v>
      </c>
      <c r="AY353" s="16" t="s">
        <v>161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81</v>
      </c>
      <c r="BK353" s="139">
        <f>ROUND(I353*H353,2)</f>
        <v>0</v>
      </c>
      <c r="BL353" s="16" t="s">
        <v>114</v>
      </c>
      <c r="BM353" s="138" t="s">
        <v>728</v>
      </c>
    </row>
    <row r="354" spans="2:65" s="14" customFormat="1" ht="20.85" customHeight="1">
      <c r="B354" s="165"/>
      <c r="D354" s="166" t="s">
        <v>75</v>
      </c>
      <c r="E354" s="166" t="s">
        <v>599</v>
      </c>
      <c r="F354" s="166" t="s">
        <v>600</v>
      </c>
      <c r="I354" s="167"/>
      <c r="J354" s="168">
        <f>BK354</f>
        <v>0</v>
      </c>
      <c r="L354" s="165"/>
      <c r="M354" s="169"/>
      <c r="P354" s="170">
        <f>SUM(P355:P388)</f>
        <v>0</v>
      </c>
      <c r="R354" s="170">
        <f>SUM(R355:R388)</f>
        <v>2.9575799999999997</v>
      </c>
      <c r="T354" s="171">
        <f>SUM(T355:T388)</f>
        <v>0</v>
      </c>
      <c r="AR354" s="166" t="s">
        <v>114</v>
      </c>
      <c r="AT354" s="172" t="s">
        <v>75</v>
      </c>
      <c r="AU354" s="172" t="s">
        <v>91</v>
      </c>
      <c r="AY354" s="166" t="s">
        <v>161</v>
      </c>
      <c r="BK354" s="173">
        <f>SUM(BK355:BK388)</f>
        <v>0</v>
      </c>
    </row>
    <row r="355" spans="2:65" s="1" customFormat="1" ht="16.5" customHeight="1">
      <c r="B355" s="31"/>
      <c r="C355" s="155" t="s">
        <v>729</v>
      </c>
      <c r="D355" s="155" t="s">
        <v>297</v>
      </c>
      <c r="E355" s="156" t="s">
        <v>730</v>
      </c>
      <c r="F355" s="157" t="s">
        <v>731</v>
      </c>
      <c r="G355" s="158" t="s">
        <v>197</v>
      </c>
      <c r="H355" s="159">
        <v>9</v>
      </c>
      <c r="I355" s="160"/>
      <c r="J355" s="161">
        <f t="shared" ref="J355:J388" si="40">ROUND(I355*H355,2)</f>
        <v>0</v>
      </c>
      <c r="K355" s="157" t="s">
        <v>341</v>
      </c>
      <c r="L355" s="162"/>
      <c r="M355" s="163" t="s">
        <v>1</v>
      </c>
      <c r="N355" s="164" t="s">
        <v>41</v>
      </c>
      <c r="P355" s="136">
        <f t="shared" ref="P355:P388" si="41">O355*H355</f>
        <v>0</v>
      </c>
      <c r="Q355" s="136">
        <v>1E-3</v>
      </c>
      <c r="R355" s="136">
        <f t="shared" ref="R355:R388" si="42">Q355*H355</f>
        <v>9.0000000000000011E-3</v>
      </c>
      <c r="S355" s="136">
        <v>0</v>
      </c>
      <c r="T355" s="137">
        <f t="shared" ref="T355:T388" si="43">S355*H355</f>
        <v>0</v>
      </c>
      <c r="AR355" s="138" t="s">
        <v>199</v>
      </c>
      <c r="AT355" s="138" t="s">
        <v>297</v>
      </c>
      <c r="AU355" s="138" t="s">
        <v>114</v>
      </c>
      <c r="AY355" s="16" t="s">
        <v>161</v>
      </c>
      <c r="BE355" s="139">
        <f t="shared" ref="BE355:BE388" si="44">IF(N355="základní",J355,0)</f>
        <v>0</v>
      </c>
      <c r="BF355" s="139">
        <f t="shared" ref="BF355:BF388" si="45">IF(N355="snížená",J355,0)</f>
        <v>0</v>
      </c>
      <c r="BG355" s="139">
        <f t="shared" ref="BG355:BG388" si="46">IF(N355="zákl. přenesená",J355,0)</f>
        <v>0</v>
      </c>
      <c r="BH355" s="139">
        <f t="shared" ref="BH355:BH388" si="47">IF(N355="sníž. přenesená",J355,0)</f>
        <v>0</v>
      </c>
      <c r="BI355" s="139">
        <f t="shared" ref="BI355:BI388" si="48">IF(N355="nulová",J355,0)</f>
        <v>0</v>
      </c>
      <c r="BJ355" s="16" t="s">
        <v>81</v>
      </c>
      <c r="BK355" s="139">
        <f t="shared" ref="BK355:BK388" si="49">ROUND(I355*H355,2)</f>
        <v>0</v>
      </c>
      <c r="BL355" s="16" t="s">
        <v>114</v>
      </c>
      <c r="BM355" s="138" t="s">
        <v>732</v>
      </c>
    </row>
    <row r="356" spans="2:65" s="1" customFormat="1" ht="16.5" customHeight="1">
      <c r="B356" s="31"/>
      <c r="C356" s="155" t="s">
        <v>733</v>
      </c>
      <c r="D356" s="155" t="s">
        <v>297</v>
      </c>
      <c r="E356" s="156" t="s">
        <v>734</v>
      </c>
      <c r="F356" s="157" t="s">
        <v>735</v>
      </c>
      <c r="G356" s="158" t="s">
        <v>197</v>
      </c>
      <c r="H356" s="159">
        <v>5</v>
      </c>
      <c r="I356" s="160"/>
      <c r="J356" s="161">
        <f t="shared" si="40"/>
        <v>0</v>
      </c>
      <c r="K356" s="157" t="s">
        <v>341</v>
      </c>
      <c r="L356" s="162"/>
      <c r="M356" s="163" t="s">
        <v>1</v>
      </c>
      <c r="N356" s="164" t="s">
        <v>41</v>
      </c>
      <c r="P356" s="136">
        <f t="shared" si="41"/>
        <v>0</v>
      </c>
      <c r="Q356" s="136">
        <v>1E-3</v>
      </c>
      <c r="R356" s="136">
        <f t="shared" si="42"/>
        <v>5.0000000000000001E-3</v>
      </c>
      <c r="S356" s="136">
        <v>0</v>
      </c>
      <c r="T356" s="137">
        <f t="shared" si="43"/>
        <v>0</v>
      </c>
      <c r="AR356" s="138" t="s">
        <v>199</v>
      </c>
      <c r="AT356" s="138" t="s">
        <v>297</v>
      </c>
      <c r="AU356" s="138" t="s">
        <v>114</v>
      </c>
      <c r="AY356" s="16" t="s">
        <v>161</v>
      </c>
      <c r="BE356" s="139">
        <f t="shared" si="44"/>
        <v>0</v>
      </c>
      <c r="BF356" s="139">
        <f t="shared" si="45"/>
        <v>0</v>
      </c>
      <c r="BG356" s="139">
        <f t="shared" si="46"/>
        <v>0</v>
      </c>
      <c r="BH356" s="139">
        <f t="shared" si="47"/>
        <v>0</v>
      </c>
      <c r="BI356" s="139">
        <f t="shared" si="48"/>
        <v>0</v>
      </c>
      <c r="BJ356" s="16" t="s">
        <v>81</v>
      </c>
      <c r="BK356" s="139">
        <f t="shared" si="49"/>
        <v>0</v>
      </c>
      <c r="BL356" s="16" t="s">
        <v>114</v>
      </c>
      <c r="BM356" s="138" t="s">
        <v>736</v>
      </c>
    </row>
    <row r="357" spans="2:65" s="1" customFormat="1" ht="16.5" customHeight="1">
      <c r="B357" s="31"/>
      <c r="C357" s="155" t="s">
        <v>737</v>
      </c>
      <c r="D357" s="155" t="s">
        <v>297</v>
      </c>
      <c r="E357" s="156" t="s">
        <v>738</v>
      </c>
      <c r="F357" s="157" t="s">
        <v>739</v>
      </c>
      <c r="G357" s="158" t="s">
        <v>197</v>
      </c>
      <c r="H357" s="159">
        <v>13</v>
      </c>
      <c r="I357" s="160"/>
      <c r="J357" s="161">
        <f t="shared" si="40"/>
        <v>0</v>
      </c>
      <c r="K357" s="157" t="s">
        <v>341</v>
      </c>
      <c r="L357" s="162"/>
      <c r="M357" s="163" t="s">
        <v>1</v>
      </c>
      <c r="N357" s="164" t="s">
        <v>41</v>
      </c>
      <c r="P357" s="136">
        <f t="shared" si="41"/>
        <v>0</v>
      </c>
      <c r="Q357" s="136">
        <v>1E-3</v>
      </c>
      <c r="R357" s="136">
        <f t="shared" si="42"/>
        <v>1.3000000000000001E-2</v>
      </c>
      <c r="S357" s="136">
        <v>0</v>
      </c>
      <c r="T357" s="137">
        <f t="shared" si="43"/>
        <v>0</v>
      </c>
      <c r="AR357" s="138" t="s">
        <v>199</v>
      </c>
      <c r="AT357" s="138" t="s">
        <v>297</v>
      </c>
      <c r="AU357" s="138" t="s">
        <v>114</v>
      </c>
      <c r="AY357" s="16" t="s">
        <v>161</v>
      </c>
      <c r="BE357" s="139">
        <f t="shared" si="44"/>
        <v>0</v>
      </c>
      <c r="BF357" s="139">
        <f t="shared" si="45"/>
        <v>0</v>
      </c>
      <c r="BG357" s="139">
        <f t="shared" si="46"/>
        <v>0</v>
      </c>
      <c r="BH357" s="139">
        <f t="shared" si="47"/>
        <v>0</v>
      </c>
      <c r="BI357" s="139">
        <f t="shared" si="48"/>
        <v>0</v>
      </c>
      <c r="BJ357" s="16" t="s">
        <v>81</v>
      </c>
      <c r="BK357" s="139">
        <f t="shared" si="49"/>
        <v>0</v>
      </c>
      <c r="BL357" s="16" t="s">
        <v>114</v>
      </c>
      <c r="BM357" s="138" t="s">
        <v>740</v>
      </c>
    </row>
    <row r="358" spans="2:65" s="1" customFormat="1" ht="16.5" customHeight="1">
      <c r="B358" s="31"/>
      <c r="C358" s="155" t="s">
        <v>741</v>
      </c>
      <c r="D358" s="155" t="s">
        <v>297</v>
      </c>
      <c r="E358" s="156" t="s">
        <v>742</v>
      </c>
      <c r="F358" s="157" t="s">
        <v>743</v>
      </c>
      <c r="G358" s="158" t="s">
        <v>197</v>
      </c>
      <c r="H358" s="159">
        <v>9</v>
      </c>
      <c r="I358" s="160"/>
      <c r="J358" s="161">
        <f t="shared" si="40"/>
        <v>0</v>
      </c>
      <c r="K358" s="157" t="s">
        <v>341</v>
      </c>
      <c r="L358" s="162"/>
      <c r="M358" s="163" t="s">
        <v>1</v>
      </c>
      <c r="N358" s="164" t="s">
        <v>41</v>
      </c>
      <c r="P358" s="136">
        <f t="shared" si="41"/>
        <v>0</v>
      </c>
      <c r="Q358" s="136">
        <v>2E-3</v>
      </c>
      <c r="R358" s="136">
        <f t="shared" si="42"/>
        <v>1.8000000000000002E-2</v>
      </c>
      <c r="S358" s="136">
        <v>0</v>
      </c>
      <c r="T358" s="137">
        <f t="shared" si="43"/>
        <v>0</v>
      </c>
      <c r="AR358" s="138" t="s">
        <v>199</v>
      </c>
      <c r="AT358" s="138" t="s">
        <v>297</v>
      </c>
      <c r="AU358" s="138" t="s">
        <v>114</v>
      </c>
      <c r="AY358" s="16" t="s">
        <v>161</v>
      </c>
      <c r="BE358" s="139">
        <f t="shared" si="44"/>
        <v>0</v>
      </c>
      <c r="BF358" s="139">
        <f t="shared" si="45"/>
        <v>0</v>
      </c>
      <c r="BG358" s="139">
        <f t="shared" si="46"/>
        <v>0</v>
      </c>
      <c r="BH358" s="139">
        <f t="shared" si="47"/>
        <v>0</v>
      </c>
      <c r="BI358" s="139">
        <f t="shared" si="48"/>
        <v>0</v>
      </c>
      <c r="BJ358" s="16" t="s">
        <v>81</v>
      </c>
      <c r="BK358" s="139">
        <f t="shared" si="49"/>
        <v>0</v>
      </c>
      <c r="BL358" s="16" t="s">
        <v>114</v>
      </c>
      <c r="BM358" s="138" t="s">
        <v>744</v>
      </c>
    </row>
    <row r="359" spans="2:65" s="1" customFormat="1" ht="16.5" customHeight="1">
      <c r="B359" s="31"/>
      <c r="C359" s="155" t="s">
        <v>745</v>
      </c>
      <c r="D359" s="155" t="s">
        <v>297</v>
      </c>
      <c r="E359" s="156" t="s">
        <v>746</v>
      </c>
      <c r="F359" s="157" t="s">
        <v>747</v>
      </c>
      <c r="G359" s="158" t="s">
        <v>197</v>
      </c>
      <c r="H359" s="159">
        <v>9</v>
      </c>
      <c r="I359" s="160"/>
      <c r="J359" s="161">
        <f t="shared" si="40"/>
        <v>0</v>
      </c>
      <c r="K359" s="157" t="s">
        <v>341</v>
      </c>
      <c r="L359" s="162"/>
      <c r="M359" s="163" t="s">
        <v>1</v>
      </c>
      <c r="N359" s="164" t="s">
        <v>41</v>
      </c>
      <c r="P359" s="136">
        <f t="shared" si="41"/>
        <v>0</v>
      </c>
      <c r="Q359" s="136">
        <v>1E-3</v>
      </c>
      <c r="R359" s="136">
        <f t="shared" si="42"/>
        <v>9.0000000000000011E-3</v>
      </c>
      <c r="S359" s="136">
        <v>0</v>
      </c>
      <c r="T359" s="137">
        <f t="shared" si="43"/>
        <v>0</v>
      </c>
      <c r="AR359" s="138" t="s">
        <v>199</v>
      </c>
      <c r="AT359" s="138" t="s">
        <v>297</v>
      </c>
      <c r="AU359" s="138" t="s">
        <v>114</v>
      </c>
      <c r="AY359" s="16" t="s">
        <v>161</v>
      </c>
      <c r="BE359" s="139">
        <f t="shared" si="44"/>
        <v>0</v>
      </c>
      <c r="BF359" s="139">
        <f t="shared" si="45"/>
        <v>0</v>
      </c>
      <c r="BG359" s="139">
        <f t="shared" si="46"/>
        <v>0</v>
      </c>
      <c r="BH359" s="139">
        <f t="shared" si="47"/>
        <v>0</v>
      </c>
      <c r="BI359" s="139">
        <f t="shared" si="48"/>
        <v>0</v>
      </c>
      <c r="BJ359" s="16" t="s">
        <v>81</v>
      </c>
      <c r="BK359" s="139">
        <f t="shared" si="49"/>
        <v>0</v>
      </c>
      <c r="BL359" s="16" t="s">
        <v>114</v>
      </c>
      <c r="BM359" s="138" t="s">
        <v>748</v>
      </c>
    </row>
    <row r="360" spans="2:65" s="1" customFormat="1" ht="16.5" customHeight="1">
      <c r="B360" s="31"/>
      <c r="C360" s="155" t="s">
        <v>749</v>
      </c>
      <c r="D360" s="155" t="s">
        <v>297</v>
      </c>
      <c r="E360" s="156" t="s">
        <v>750</v>
      </c>
      <c r="F360" s="157" t="s">
        <v>751</v>
      </c>
      <c r="G360" s="158" t="s">
        <v>197</v>
      </c>
      <c r="H360" s="159">
        <v>23</v>
      </c>
      <c r="I360" s="160"/>
      <c r="J360" s="161">
        <f t="shared" si="40"/>
        <v>0</v>
      </c>
      <c r="K360" s="157" t="s">
        <v>341</v>
      </c>
      <c r="L360" s="162"/>
      <c r="M360" s="163" t="s">
        <v>1</v>
      </c>
      <c r="N360" s="164" t="s">
        <v>41</v>
      </c>
      <c r="P360" s="136">
        <f t="shared" si="41"/>
        <v>0</v>
      </c>
      <c r="Q360" s="136">
        <v>1E-3</v>
      </c>
      <c r="R360" s="136">
        <f t="shared" si="42"/>
        <v>2.3E-2</v>
      </c>
      <c r="S360" s="136">
        <v>0</v>
      </c>
      <c r="T360" s="137">
        <f t="shared" si="43"/>
        <v>0</v>
      </c>
      <c r="AR360" s="138" t="s">
        <v>199</v>
      </c>
      <c r="AT360" s="138" t="s">
        <v>297</v>
      </c>
      <c r="AU360" s="138" t="s">
        <v>114</v>
      </c>
      <c r="AY360" s="16" t="s">
        <v>161</v>
      </c>
      <c r="BE360" s="139">
        <f t="shared" si="44"/>
        <v>0</v>
      </c>
      <c r="BF360" s="139">
        <f t="shared" si="45"/>
        <v>0</v>
      </c>
      <c r="BG360" s="139">
        <f t="shared" si="46"/>
        <v>0</v>
      </c>
      <c r="BH360" s="139">
        <f t="shared" si="47"/>
        <v>0</v>
      </c>
      <c r="BI360" s="139">
        <f t="shared" si="48"/>
        <v>0</v>
      </c>
      <c r="BJ360" s="16" t="s">
        <v>81</v>
      </c>
      <c r="BK360" s="139">
        <f t="shared" si="49"/>
        <v>0</v>
      </c>
      <c r="BL360" s="16" t="s">
        <v>114</v>
      </c>
      <c r="BM360" s="138" t="s">
        <v>752</v>
      </c>
    </row>
    <row r="361" spans="2:65" s="1" customFormat="1" ht="16.5" customHeight="1">
      <c r="B361" s="31"/>
      <c r="C361" s="155" t="s">
        <v>753</v>
      </c>
      <c r="D361" s="155" t="s">
        <v>297</v>
      </c>
      <c r="E361" s="156" t="s">
        <v>754</v>
      </c>
      <c r="F361" s="157" t="s">
        <v>755</v>
      </c>
      <c r="G361" s="158" t="s">
        <v>197</v>
      </c>
      <c r="H361" s="159">
        <v>23</v>
      </c>
      <c r="I361" s="160"/>
      <c r="J361" s="161">
        <f t="shared" si="40"/>
        <v>0</v>
      </c>
      <c r="K361" s="157" t="s">
        <v>341</v>
      </c>
      <c r="L361" s="162"/>
      <c r="M361" s="163" t="s">
        <v>1</v>
      </c>
      <c r="N361" s="164" t="s">
        <v>41</v>
      </c>
      <c r="P361" s="136">
        <f t="shared" si="41"/>
        <v>0</v>
      </c>
      <c r="Q361" s="136">
        <v>1E-3</v>
      </c>
      <c r="R361" s="136">
        <f t="shared" si="42"/>
        <v>2.3E-2</v>
      </c>
      <c r="S361" s="136">
        <v>0</v>
      </c>
      <c r="T361" s="137">
        <f t="shared" si="43"/>
        <v>0</v>
      </c>
      <c r="AR361" s="138" t="s">
        <v>199</v>
      </c>
      <c r="AT361" s="138" t="s">
        <v>297</v>
      </c>
      <c r="AU361" s="138" t="s">
        <v>114</v>
      </c>
      <c r="AY361" s="16" t="s">
        <v>161</v>
      </c>
      <c r="BE361" s="139">
        <f t="shared" si="44"/>
        <v>0</v>
      </c>
      <c r="BF361" s="139">
        <f t="shared" si="45"/>
        <v>0</v>
      </c>
      <c r="BG361" s="139">
        <f t="shared" si="46"/>
        <v>0</v>
      </c>
      <c r="BH361" s="139">
        <f t="shared" si="47"/>
        <v>0</v>
      </c>
      <c r="BI361" s="139">
        <f t="shared" si="48"/>
        <v>0</v>
      </c>
      <c r="BJ361" s="16" t="s">
        <v>81</v>
      </c>
      <c r="BK361" s="139">
        <f t="shared" si="49"/>
        <v>0</v>
      </c>
      <c r="BL361" s="16" t="s">
        <v>114</v>
      </c>
      <c r="BM361" s="138" t="s">
        <v>756</v>
      </c>
    </row>
    <row r="362" spans="2:65" s="1" customFormat="1" ht="16.5" customHeight="1">
      <c r="B362" s="31"/>
      <c r="C362" s="155" t="s">
        <v>757</v>
      </c>
      <c r="D362" s="155" t="s">
        <v>297</v>
      </c>
      <c r="E362" s="156" t="s">
        <v>758</v>
      </c>
      <c r="F362" s="157" t="s">
        <v>759</v>
      </c>
      <c r="G362" s="158" t="s">
        <v>197</v>
      </c>
      <c r="H362" s="159">
        <v>23</v>
      </c>
      <c r="I362" s="160"/>
      <c r="J362" s="161">
        <f t="shared" si="40"/>
        <v>0</v>
      </c>
      <c r="K362" s="157" t="s">
        <v>341</v>
      </c>
      <c r="L362" s="162"/>
      <c r="M362" s="163" t="s">
        <v>1</v>
      </c>
      <c r="N362" s="164" t="s">
        <v>41</v>
      </c>
      <c r="P362" s="136">
        <f t="shared" si="41"/>
        <v>0</v>
      </c>
      <c r="Q362" s="136">
        <v>1E-3</v>
      </c>
      <c r="R362" s="136">
        <f t="shared" si="42"/>
        <v>2.3E-2</v>
      </c>
      <c r="S362" s="136">
        <v>0</v>
      </c>
      <c r="T362" s="137">
        <f t="shared" si="43"/>
        <v>0</v>
      </c>
      <c r="AR362" s="138" t="s">
        <v>199</v>
      </c>
      <c r="AT362" s="138" t="s">
        <v>297</v>
      </c>
      <c r="AU362" s="138" t="s">
        <v>114</v>
      </c>
      <c r="AY362" s="16" t="s">
        <v>161</v>
      </c>
      <c r="BE362" s="139">
        <f t="shared" si="44"/>
        <v>0</v>
      </c>
      <c r="BF362" s="139">
        <f t="shared" si="45"/>
        <v>0</v>
      </c>
      <c r="BG362" s="139">
        <f t="shared" si="46"/>
        <v>0</v>
      </c>
      <c r="BH362" s="139">
        <f t="shared" si="47"/>
        <v>0</v>
      </c>
      <c r="BI362" s="139">
        <f t="shared" si="48"/>
        <v>0</v>
      </c>
      <c r="BJ362" s="16" t="s">
        <v>81</v>
      </c>
      <c r="BK362" s="139">
        <f t="shared" si="49"/>
        <v>0</v>
      </c>
      <c r="BL362" s="16" t="s">
        <v>114</v>
      </c>
      <c r="BM362" s="138" t="s">
        <v>760</v>
      </c>
    </row>
    <row r="363" spans="2:65" s="1" customFormat="1" ht="16.5" customHeight="1">
      <c r="B363" s="31"/>
      <c r="C363" s="155" t="s">
        <v>761</v>
      </c>
      <c r="D363" s="155" t="s">
        <v>297</v>
      </c>
      <c r="E363" s="156" t="s">
        <v>762</v>
      </c>
      <c r="F363" s="157" t="s">
        <v>763</v>
      </c>
      <c r="G363" s="158" t="s">
        <v>197</v>
      </c>
      <c r="H363" s="159">
        <v>23</v>
      </c>
      <c r="I363" s="160"/>
      <c r="J363" s="161">
        <f t="shared" si="40"/>
        <v>0</v>
      </c>
      <c r="K363" s="157" t="s">
        <v>341</v>
      </c>
      <c r="L363" s="162"/>
      <c r="M363" s="163" t="s">
        <v>1</v>
      </c>
      <c r="N363" s="164" t="s">
        <v>41</v>
      </c>
      <c r="P363" s="136">
        <f t="shared" si="41"/>
        <v>0</v>
      </c>
      <c r="Q363" s="136">
        <v>0</v>
      </c>
      <c r="R363" s="136">
        <f t="shared" si="42"/>
        <v>0</v>
      </c>
      <c r="S363" s="136">
        <v>0</v>
      </c>
      <c r="T363" s="137">
        <f t="shared" si="43"/>
        <v>0</v>
      </c>
      <c r="AR363" s="138" t="s">
        <v>199</v>
      </c>
      <c r="AT363" s="138" t="s">
        <v>297</v>
      </c>
      <c r="AU363" s="138" t="s">
        <v>114</v>
      </c>
      <c r="AY363" s="16" t="s">
        <v>161</v>
      </c>
      <c r="BE363" s="139">
        <f t="shared" si="44"/>
        <v>0</v>
      </c>
      <c r="BF363" s="139">
        <f t="shared" si="45"/>
        <v>0</v>
      </c>
      <c r="BG363" s="139">
        <f t="shared" si="46"/>
        <v>0</v>
      </c>
      <c r="BH363" s="139">
        <f t="shared" si="47"/>
        <v>0</v>
      </c>
      <c r="BI363" s="139">
        <f t="shared" si="48"/>
        <v>0</v>
      </c>
      <c r="BJ363" s="16" t="s">
        <v>81</v>
      </c>
      <c r="BK363" s="139">
        <f t="shared" si="49"/>
        <v>0</v>
      </c>
      <c r="BL363" s="16" t="s">
        <v>114</v>
      </c>
      <c r="BM363" s="138" t="s">
        <v>764</v>
      </c>
    </row>
    <row r="364" spans="2:65" s="1" customFormat="1" ht="16.5" customHeight="1">
      <c r="B364" s="31"/>
      <c r="C364" s="155" t="s">
        <v>765</v>
      </c>
      <c r="D364" s="155" t="s">
        <v>297</v>
      </c>
      <c r="E364" s="156" t="s">
        <v>766</v>
      </c>
      <c r="F364" s="157" t="s">
        <v>767</v>
      </c>
      <c r="G364" s="158" t="s">
        <v>197</v>
      </c>
      <c r="H364" s="159">
        <v>18</v>
      </c>
      <c r="I364" s="160"/>
      <c r="J364" s="161">
        <f t="shared" si="40"/>
        <v>0</v>
      </c>
      <c r="K364" s="157" t="s">
        <v>341</v>
      </c>
      <c r="L364" s="162"/>
      <c r="M364" s="163" t="s">
        <v>1</v>
      </c>
      <c r="N364" s="164" t="s">
        <v>41</v>
      </c>
      <c r="P364" s="136">
        <f t="shared" si="41"/>
        <v>0</v>
      </c>
      <c r="Q364" s="136">
        <v>1E-3</v>
      </c>
      <c r="R364" s="136">
        <f t="shared" si="42"/>
        <v>1.8000000000000002E-2</v>
      </c>
      <c r="S364" s="136">
        <v>0</v>
      </c>
      <c r="T364" s="137">
        <f t="shared" si="43"/>
        <v>0</v>
      </c>
      <c r="AR364" s="138" t="s">
        <v>199</v>
      </c>
      <c r="AT364" s="138" t="s">
        <v>297</v>
      </c>
      <c r="AU364" s="138" t="s">
        <v>114</v>
      </c>
      <c r="AY364" s="16" t="s">
        <v>161</v>
      </c>
      <c r="BE364" s="139">
        <f t="shared" si="44"/>
        <v>0</v>
      </c>
      <c r="BF364" s="139">
        <f t="shared" si="45"/>
        <v>0</v>
      </c>
      <c r="BG364" s="139">
        <f t="shared" si="46"/>
        <v>0</v>
      </c>
      <c r="BH364" s="139">
        <f t="shared" si="47"/>
        <v>0</v>
      </c>
      <c r="BI364" s="139">
        <f t="shared" si="48"/>
        <v>0</v>
      </c>
      <c r="BJ364" s="16" t="s">
        <v>81</v>
      </c>
      <c r="BK364" s="139">
        <f t="shared" si="49"/>
        <v>0</v>
      </c>
      <c r="BL364" s="16" t="s">
        <v>114</v>
      </c>
      <c r="BM364" s="138" t="s">
        <v>768</v>
      </c>
    </row>
    <row r="365" spans="2:65" s="1" customFormat="1" ht="16.5" customHeight="1">
      <c r="B365" s="31"/>
      <c r="C365" s="155" t="s">
        <v>769</v>
      </c>
      <c r="D365" s="155" t="s">
        <v>297</v>
      </c>
      <c r="E365" s="156" t="s">
        <v>770</v>
      </c>
      <c r="F365" s="157" t="s">
        <v>771</v>
      </c>
      <c r="G365" s="158" t="s">
        <v>197</v>
      </c>
      <c r="H365" s="159">
        <v>31</v>
      </c>
      <c r="I365" s="160"/>
      <c r="J365" s="161">
        <f t="shared" si="40"/>
        <v>0</v>
      </c>
      <c r="K365" s="157" t="s">
        <v>341</v>
      </c>
      <c r="L365" s="162"/>
      <c r="M365" s="163" t="s">
        <v>1</v>
      </c>
      <c r="N365" s="164" t="s">
        <v>41</v>
      </c>
      <c r="P365" s="136">
        <f t="shared" si="41"/>
        <v>0</v>
      </c>
      <c r="Q365" s="136">
        <v>2E-3</v>
      </c>
      <c r="R365" s="136">
        <f t="shared" si="42"/>
        <v>6.2E-2</v>
      </c>
      <c r="S365" s="136">
        <v>0</v>
      </c>
      <c r="T365" s="137">
        <f t="shared" si="43"/>
        <v>0</v>
      </c>
      <c r="AR365" s="138" t="s">
        <v>199</v>
      </c>
      <c r="AT365" s="138" t="s">
        <v>297</v>
      </c>
      <c r="AU365" s="138" t="s">
        <v>114</v>
      </c>
      <c r="AY365" s="16" t="s">
        <v>161</v>
      </c>
      <c r="BE365" s="139">
        <f t="shared" si="44"/>
        <v>0</v>
      </c>
      <c r="BF365" s="139">
        <f t="shared" si="45"/>
        <v>0</v>
      </c>
      <c r="BG365" s="139">
        <f t="shared" si="46"/>
        <v>0</v>
      </c>
      <c r="BH365" s="139">
        <f t="shared" si="47"/>
        <v>0</v>
      </c>
      <c r="BI365" s="139">
        <f t="shared" si="48"/>
        <v>0</v>
      </c>
      <c r="BJ365" s="16" t="s">
        <v>81</v>
      </c>
      <c r="BK365" s="139">
        <f t="shared" si="49"/>
        <v>0</v>
      </c>
      <c r="BL365" s="16" t="s">
        <v>114</v>
      </c>
      <c r="BM365" s="138" t="s">
        <v>772</v>
      </c>
    </row>
    <row r="366" spans="2:65" s="1" customFormat="1" ht="16.5" customHeight="1">
      <c r="B366" s="31"/>
      <c r="C366" s="155" t="s">
        <v>773</v>
      </c>
      <c r="D366" s="155" t="s">
        <v>297</v>
      </c>
      <c r="E366" s="156" t="s">
        <v>774</v>
      </c>
      <c r="F366" s="157" t="s">
        <v>775</v>
      </c>
      <c r="G366" s="158" t="s">
        <v>197</v>
      </c>
      <c r="H366" s="159">
        <v>36</v>
      </c>
      <c r="I366" s="160"/>
      <c r="J366" s="161">
        <f t="shared" si="40"/>
        <v>0</v>
      </c>
      <c r="K366" s="157" t="s">
        <v>341</v>
      </c>
      <c r="L366" s="162"/>
      <c r="M366" s="163" t="s">
        <v>1</v>
      </c>
      <c r="N366" s="164" t="s">
        <v>41</v>
      </c>
      <c r="P366" s="136">
        <f t="shared" si="41"/>
        <v>0</v>
      </c>
      <c r="Q366" s="136">
        <v>1E-3</v>
      </c>
      <c r="R366" s="136">
        <f t="shared" si="42"/>
        <v>3.6000000000000004E-2</v>
      </c>
      <c r="S366" s="136">
        <v>0</v>
      </c>
      <c r="T366" s="137">
        <f t="shared" si="43"/>
        <v>0</v>
      </c>
      <c r="AR366" s="138" t="s">
        <v>199</v>
      </c>
      <c r="AT366" s="138" t="s">
        <v>297</v>
      </c>
      <c r="AU366" s="138" t="s">
        <v>114</v>
      </c>
      <c r="AY366" s="16" t="s">
        <v>161</v>
      </c>
      <c r="BE366" s="139">
        <f t="shared" si="44"/>
        <v>0</v>
      </c>
      <c r="BF366" s="139">
        <f t="shared" si="45"/>
        <v>0</v>
      </c>
      <c r="BG366" s="139">
        <f t="shared" si="46"/>
        <v>0</v>
      </c>
      <c r="BH366" s="139">
        <f t="shared" si="47"/>
        <v>0</v>
      </c>
      <c r="BI366" s="139">
        <f t="shared" si="48"/>
        <v>0</v>
      </c>
      <c r="BJ366" s="16" t="s">
        <v>81</v>
      </c>
      <c r="BK366" s="139">
        <f t="shared" si="49"/>
        <v>0</v>
      </c>
      <c r="BL366" s="16" t="s">
        <v>114</v>
      </c>
      <c r="BM366" s="138" t="s">
        <v>776</v>
      </c>
    </row>
    <row r="367" spans="2:65" s="1" customFormat="1" ht="16.5" customHeight="1">
      <c r="B367" s="31"/>
      <c r="C367" s="155" t="s">
        <v>777</v>
      </c>
      <c r="D367" s="155" t="s">
        <v>297</v>
      </c>
      <c r="E367" s="156" t="s">
        <v>778</v>
      </c>
      <c r="F367" s="157" t="s">
        <v>779</v>
      </c>
      <c r="G367" s="158" t="s">
        <v>197</v>
      </c>
      <c r="H367" s="159">
        <v>31</v>
      </c>
      <c r="I367" s="160"/>
      <c r="J367" s="161">
        <f t="shared" si="40"/>
        <v>0</v>
      </c>
      <c r="K367" s="157" t="s">
        <v>341</v>
      </c>
      <c r="L367" s="162"/>
      <c r="M367" s="163" t="s">
        <v>1</v>
      </c>
      <c r="N367" s="164" t="s">
        <v>41</v>
      </c>
      <c r="P367" s="136">
        <f t="shared" si="41"/>
        <v>0</v>
      </c>
      <c r="Q367" s="136">
        <v>1E-3</v>
      </c>
      <c r="R367" s="136">
        <f t="shared" si="42"/>
        <v>3.1E-2</v>
      </c>
      <c r="S367" s="136">
        <v>0</v>
      </c>
      <c r="T367" s="137">
        <f t="shared" si="43"/>
        <v>0</v>
      </c>
      <c r="AR367" s="138" t="s">
        <v>199</v>
      </c>
      <c r="AT367" s="138" t="s">
        <v>297</v>
      </c>
      <c r="AU367" s="138" t="s">
        <v>114</v>
      </c>
      <c r="AY367" s="16" t="s">
        <v>161</v>
      </c>
      <c r="BE367" s="139">
        <f t="shared" si="44"/>
        <v>0</v>
      </c>
      <c r="BF367" s="139">
        <f t="shared" si="45"/>
        <v>0</v>
      </c>
      <c r="BG367" s="139">
        <f t="shared" si="46"/>
        <v>0</v>
      </c>
      <c r="BH367" s="139">
        <f t="shared" si="47"/>
        <v>0</v>
      </c>
      <c r="BI367" s="139">
        <f t="shared" si="48"/>
        <v>0</v>
      </c>
      <c r="BJ367" s="16" t="s">
        <v>81</v>
      </c>
      <c r="BK367" s="139">
        <f t="shared" si="49"/>
        <v>0</v>
      </c>
      <c r="BL367" s="16" t="s">
        <v>114</v>
      </c>
      <c r="BM367" s="138" t="s">
        <v>780</v>
      </c>
    </row>
    <row r="368" spans="2:65" s="1" customFormat="1" ht="16.5" customHeight="1">
      <c r="B368" s="31"/>
      <c r="C368" s="155" t="s">
        <v>781</v>
      </c>
      <c r="D368" s="155" t="s">
        <v>297</v>
      </c>
      <c r="E368" s="156" t="s">
        <v>782</v>
      </c>
      <c r="F368" s="157" t="s">
        <v>783</v>
      </c>
      <c r="G368" s="158" t="s">
        <v>197</v>
      </c>
      <c r="H368" s="159">
        <v>31</v>
      </c>
      <c r="I368" s="160"/>
      <c r="J368" s="161">
        <f t="shared" si="40"/>
        <v>0</v>
      </c>
      <c r="K368" s="157" t="s">
        <v>341</v>
      </c>
      <c r="L368" s="162"/>
      <c r="M368" s="163" t="s">
        <v>1</v>
      </c>
      <c r="N368" s="164" t="s">
        <v>41</v>
      </c>
      <c r="P368" s="136">
        <f t="shared" si="41"/>
        <v>0</v>
      </c>
      <c r="Q368" s="136">
        <v>1E-3</v>
      </c>
      <c r="R368" s="136">
        <f t="shared" si="42"/>
        <v>3.1E-2</v>
      </c>
      <c r="S368" s="136">
        <v>0</v>
      </c>
      <c r="T368" s="137">
        <f t="shared" si="43"/>
        <v>0</v>
      </c>
      <c r="AR368" s="138" t="s">
        <v>199</v>
      </c>
      <c r="AT368" s="138" t="s">
        <v>297</v>
      </c>
      <c r="AU368" s="138" t="s">
        <v>114</v>
      </c>
      <c r="AY368" s="16" t="s">
        <v>161</v>
      </c>
      <c r="BE368" s="139">
        <f t="shared" si="44"/>
        <v>0</v>
      </c>
      <c r="BF368" s="139">
        <f t="shared" si="45"/>
        <v>0</v>
      </c>
      <c r="BG368" s="139">
        <f t="shared" si="46"/>
        <v>0</v>
      </c>
      <c r="BH368" s="139">
        <f t="shared" si="47"/>
        <v>0</v>
      </c>
      <c r="BI368" s="139">
        <f t="shared" si="48"/>
        <v>0</v>
      </c>
      <c r="BJ368" s="16" t="s">
        <v>81</v>
      </c>
      <c r="BK368" s="139">
        <f t="shared" si="49"/>
        <v>0</v>
      </c>
      <c r="BL368" s="16" t="s">
        <v>114</v>
      </c>
      <c r="BM368" s="138" t="s">
        <v>784</v>
      </c>
    </row>
    <row r="369" spans="2:65" s="1" customFormat="1" ht="16.5" customHeight="1">
      <c r="B369" s="31"/>
      <c r="C369" s="155" t="s">
        <v>785</v>
      </c>
      <c r="D369" s="155" t="s">
        <v>297</v>
      </c>
      <c r="E369" s="156" t="s">
        <v>786</v>
      </c>
      <c r="F369" s="157" t="s">
        <v>787</v>
      </c>
      <c r="G369" s="158" t="s">
        <v>197</v>
      </c>
      <c r="H369" s="159">
        <v>40</v>
      </c>
      <c r="I369" s="160"/>
      <c r="J369" s="161">
        <f t="shared" si="40"/>
        <v>0</v>
      </c>
      <c r="K369" s="157" t="s">
        <v>341</v>
      </c>
      <c r="L369" s="162"/>
      <c r="M369" s="163" t="s">
        <v>1</v>
      </c>
      <c r="N369" s="164" t="s">
        <v>41</v>
      </c>
      <c r="P369" s="136">
        <f t="shared" si="41"/>
        <v>0</v>
      </c>
      <c r="Q369" s="136">
        <v>1.01E-3</v>
      </c>
      <c r="R369" s="136">
        <f t="shared" si="42"/>
        <v>4.0400000000000005E-2</v>
      </c>
      <c r="S369" s="136">
        <v>0</v>
      </c>
      <c r="T369" s="137">
        <f t="shared" si="43"/>
        <v>0</v>
      </c>
      <c r="AR369" s="138" t="s">
        <v>199</v>
      </c>
      <c r="AT369" s="138" t="s">
        <v>297</v>
      </c>
      <c r="AU369" s="138" t="s">
        <v>114</v>
      </c>
      <c r="AY369" s="16" t="s">
        <v>161</v>
      </c>
      <c r="BE369" s="139">
        <f t="shared" si="44"/>
        <v>0</v>
      </c>
      <c r="BF369" s="139">
        <f t="shared" si="45"/>
        <v>0</v>
      </c>
      <c r="BG369" s="139">
        <f t="shared" si="46"/>
        <v>0</v>
      </c>
      <c r="BH369" s="139">
        <f t="shared" si="47"/>
        <v>0</v>
      </c>
      <c r="BI369" s="139">
        <f t="shared" si="48"/>
        <v>0</v>
      </c>
      <c r="BJ369" s="16" t="s">
        <v>81</v>
      </c>
      <c r="BK369" s="139">
        <f t="shared" si="49"/>
        <v>0</v>
      </c>
      <c r="BL369" s="16" t="s">
        <v>114</v>
      </c>
      <c r="BM369" s="138" t="s">
        <v>788</v>
      </c>
    </row>
    <row r="370" spans="2:65" s="1" customFormat="1" ht="16.5" customHeight="1">
      <c r="B370" s="31"/>
      <c r="C370" s="155" t="s">
        <v>789</v>
      </c>
      <c r="D370" s="155" t="s">
        <v>297</v>
      </c>
      <c r="E370" s="156" t="s">
        <v>790</v>
      </c>
      <c r="F370" s="157" t="s">
        <v>791</v>
      </c>
      <c r="G370" s="158" t="s">
        <v>197</v>
      </c>
      <c r="H370" s="159">
        <v>27</v>
      </c>
      <c r="I370" s="160"/>
      <c r="J370" s="161">
        <f t="shared" si="40"/>
        <v>0</v>
      </c>
      <c r="K370" s="157" t="s">
        <v>341</v>
      </c>
      <c r="L370" s="162"/>
      <c r="M370" s="163" t="s">
        <v>1</v>
      </c>
      <c r="N370" s="164" t="s">
        <v>41</v>
      </c>
      <c r="P370" s="136">
        <f t="shared" si="41"/>
        <v>0</v>
      </c>
      <c r="Q370" s="136">
        <v>1E-3</v>
      </c>
      <c r="R370" s="136">
        <f t="shared" si="42"/>
        <v>2.7E-2</v>
      </c>
      <c r="S370" s="136">
        <v>0</v>
      </c>
      <c r="T370" s="137">
        <f t="shared" si="43"/>
        <v>0</v>
      </c>
      <c r="AR370" s="138" t="s">
        <v>199</v>
      </c>
      <c r="AT370" s="138" t="s">
        <v>297</v>
      </c>
      <c r="AU370" s="138" t="s">
        <v>114</v>
      </c>
      <c r="AY370" s="16" t="s">
        <v>161</v>
      </c>
      <c r="BE370" s="139">
        <f t="shared" si="44"/>
        <v>0</v>
      </c>
      <c r="BF370" s="139">
        <f t="shared" si="45"/>
        <v>0</v>
      </c>
      <c r="BG370" s="139">
        <f t="shared" si="46"/>
        <v>0</v>
      </c>
      <c r="BH370" s="139">
        <f t="shared" si="47"/>
        <v>0</v>
      </c>
      <c r="BI370" s="139">
        <f t="shared" si="48"/>
        <v>0</v>
      </c>
      <c r="BJ370" s="16" t="s">
        <v>81</v>
      </c>
      <c r="BK370" s="139">
        <f t="shared" si="49"/>
        <v>0</v>
      </c>
      <c r="BL370" s="16" t="s">
        <v>114</v>
      </c>
      <c r="BM370" s="138" t="s">
        <v>792</v>
      </c>
    </row>
    <row r="371" spans="2:65" s="1" customFormat="1" ht="16.5" customHeight="1">
      <c r="B371" s="31"/>
      <c r="C371" s="155" t="s">
        <v>793</v>
      </c>
      <c r="D371" s="155" t="s">
        <v>297</v>
      </c>
      <c r="E371" s="156" t="s">
        <v>794</v>
      </c>
      <c r="F371" s="157" t="s">
        <v>795</v>
      </c>
      <c r="G371" s="158" t="s">
        <v>197</v>
      </c>
      <c r="H371" s="159">
        <v>18</v>
      </c>
      <c r="I371" s="160"/>
      <c r="J371" s="161">
        <f t="shared" si="40"/>
        <v>0</v>
      </c>
      <c r="K371" s="157" t="s">
        <v>341</v>
      </c>
      <c r="L371" s="162"/>
      <c r="M371" s="163" t="s">
        <v>1</v>
      </c>
      <c r="N371" s="164" t="s">
        <v>41</v>
      </c>
      <c r="P371" s="136">
        <f t="shared" si="41"/>
        <v>0</v>
      </c>
      <c r="Q371" s="136">
        <v>1E-3</v>
      </c>
      <c r="R371" s="136">
        <f t="shared" si="42"/>
        <v>1.8000000000000002E-2</v>
      </c>
      <c r="S371" s="136">
        <v>0</v>
      </c>
      <c r="T371" s="137">
        <f t="shared" si="43"/>
        <v>0</v>
      </c>
      <c r="AR371" s="138" t="s">
        <v>199</v>
      </c>
      <c r="AT371" s="138" t="s">
        <v>297</v>
      </c>
      <c r="AU371" s="138" t="s">
        <v>114</v>
      </c>
      <c r="AY371" s="16" t="s">
        <v>161</v>
      </c>
      <c r="BE371" s="139">
        <f t="shared" si="44"/>
        <v>0</v>
      </c>
      <c r="BF371" s="139">
        <f t="shared" si="45"/>
        <v>0</v>
      </c>
      <c r="BG371" s="139">
        <f t="shared" si="46"/>
        <v>0</v>
      </c>
      <c r="BH371" s="139">
        <f t="shared" si="47"/>
        <v>0</v>
      </c>
      <c r="BI371" s="139">
        <f t="shared" si="48"/>
        <v>0</v>
      </c>
      <c r="BJ371" s="16" t="s">
        <v>81</v>
      </c>
      <c r="BK371" s="139">
        <f t="shared" si="49"/>
        <v>0</v>
      </c>
      <c r="BL371" s="16" t="s">
        <v>114</v>
      </c>
      <c r="BM371" s="138" t="s">
        <v>796</v>
      </c>
    </row>
    <row r="372" spans="2:65" s="1" customFormat="1" ht="16.5" customHeight="1">
      <c r="B372" s="31"/>
      <c r="C372" s="155" t="s">
        <v>797</v>
      </c>
      <c r="D372" s="155" t="s">
        <v>297</v>
      </c>
      <c r="E372" s="156" t="s">
        <v>798</v>
      </c>
      <c r="F372" s="157" t="s">
        <v>799</v>
      </c>
      <c r="G372" s="158" t="s">
        <v>197</v>
      </c>
      <c r="H372" s="159">
        <v>23</v>
      </c>
      <c r="I372" s="160"/>
      <c r="J372" s="161">
        <f t="shared" si="40"/>
        <v>0</v>
      </c>
      <c r="K372" s="157" t="s">
        <v>341</v>
      </c>
      <c r="L372" s="162"/>
      <c r="M372" s="163" t="s">
        <v>1</v>
      </c>
      <c r="N372" s="164" t="s">
        <v>41</v>
      </c>
      <c r="P372" s="136">
        <f t="shared" si="41"/>
        <v>0</v>
      </c>
      <c r="Q372" s="136">
        <v>1E-3</v>
      </c>
      <c r="R372" s="136">
        <f t="shared" si="42"/>
        <v>2.3E-2</v>
      </c>
      <c r="S372" s="136">
        <v>0</v>
      </c>
      <c r="T372" s="137">
        <f t="shared" si="43"/>
        <v>0</v>
      </c>
      <c r="AR372" s="138" t="s">
        <v>199</v>
      </c>
      <c r="AT372" s="138" t="s">
        <v>297</v>
      </c>
      <c r="AU372" s="138" t="s">
        <v>114</v>
      </c>
      <c r="AY372" s="16" t="s">
        <v>161</v>
      </c>
      <c r="BE372" s="139">
        <f t="shared" si="44"/>
        <v>0</v>
      </c>
      <c r="BF372" s="139">
        <f t="shared" si="45"/>
        <v>0</v>
      </c>
      <c r="BG372" s="139">
        <f t="shared" si="46"/>
        <v>0</v>
      </c>
      <c r="BH372" s="139">
        <f t="shared" si="47"/>
        <v>0</v>
      </c>
      <c r="BI372" s="139">
        <f t="shared" si="48"/>
        <v>0</v>
      </c>
      <c r="BJ372" s="16" t="s">
        <v>81</v>
      </c>
      <c r="BK372" s="139">
        <f t="shared" si="49"/>
        <v>0</v>
      </c>
      <c r="BL372" s="16" t="s">
        <v>114</v>
      </c>
      <c r="BM372" s="138" t="s">
        <v>800</v>
      </c>
    </row>
    <row r="373" spans="2:65" s="1" customFormat="1" ht="16.5" customHeight="1">
      <c r="B373" s="31"/>
      <c r="C373" s="155" t="s">
        <v>801</v>
      </c>
      <c r="D373" s="155" t="s">
        <v>297</v>
      </c>
      <c r="E373" s="156" t="s">
        <v>802</v>
      </c>
      <c r="F373" s="157" t="s">
        <v>803</v>
      </c>
      <c r="G373" s="158" t="s">
        <v>197</v>
      </c>
      <c r="H373" s="159">
        <v>18</v>
      </c>
      <c r="I373" s="160"/>
      <c r="J373" s="161">
        <f t="shared" si="40"/>
        <v>0</v>
      </c>
      <c r="K373" s="157" t="s">
        <v>341</v>
      </c>
      <c r="L373" s="162"/>
      <c r="M373" s="163" t="s">
        <v>1</v>
      </c>
      <c r="N373" s="164" t="s">
        <v>41</v>
      </c>
      <c r="P373" s="136">
        <f t="shared" si="41"/>
        <v>0</v>
      </c>
      <c r="Q373" s="136">
        <v>1.01E-3</v>
      </c>
      <c r="R373" s="136">
        <f t="shared" si="42"/>
        <v>1.8180000000000002E-2</v>
      </c>
      <c r="S373" s="136">
        <v>0</v>
      </c>
      <c r="T373" s="137">
        <f t="shared" si="43"/>
        <v>0</v>
      </c>
      <c r="AR373" s="138" t="s">
        <v>199</v>
      </c>
      <c r="AT373" s="138" t="s">
        <v>297</v>
      </c>
      <c r="AU373" s="138" t="s">
        <v>114</v>
      </c>
      <c r="AY373" s="16" t="s">
        <v>161</v>
      </c>
      <c r="BE373" s="139">
        <f t="shared" si="44"/>
        <v>0</v>
      </c>
      <c r="BF373" s="139">
        <f t="shared" si="45"/>
        <v>0</v>
      </c>
      <c r="BG373" s="139">
        <f t="shared" si="46"/>
        <v>0</v>
      </c>
      <c r="BH373" s="139">
        <f t="shared" si="47"/>
        <v>0</v>
      </c>
      <c r="BI373" s="139">
        <f t="shared" si="48"/>
        <v>0</v>
      </c>
      <c r="BJ373" s="16" t="s">
        <v>81</v>
      </c>
      <c r="BK373" s="139">
        <f t="shared" si="49"/>
        <v>0</v>
      </c>
      <c r="BL373" s="16" t="s">
        <v>114</v>
      </c>
      <c r="BM373" s="138" t="s">
        <v>804</v>
      </c>
    </row>
    <row r="374" spans="2:65" s="1" customFormat="1" ht="16.5" customHeight="1">
      <c r="B374" s="31"/>
      <c r="C374" s="155" t="s">
        <v>805</v>
      </c>
      <c r="D374" s="155" t="s">
        <v>297</v>
      </c>
      <c r="E374" s="156" t="s">
        <v>806</v>
      </c>
      <c r="F374" s="157" t="s">
        <v>807</v>
      </c>
      <c r="G374" s="158" t="s">
        <v>197</v>
      </c>
      <c r="H374" s="159">
        <v>9</v>
      </c>
      <c r="I374" s="160"/>
      <c r="J374" s="161">
        <f t="shared" si="40"/>
        <v>0</v>
      </c>
      <c r="K374" s="157" t="s">
        <v>341</v>
      </c>
      <c r="L374" s="162"/>
      <c r="M374" s="163" t="s">
        <v>1</v>
      </c>
      <c r="N374" s="164" t="s">
        <v>41</v>
      </c>
      <c r="P374" s="136">
        <f t="shared" si="41"/>
        <v>0</v>
      </c>
      <c r="Q374" s="136">
        <v>1E-3</v>
      </c>
      <c r="R374" s="136">
        <f t="shared" si="42"/>
        <v>9.0000000000000011E-3</v>
      </c>
      <c r="S374" s="136">
        <v>0</v>
      </c>
      <c r="T374" s="137">
        <f t="shared" si="43"/>
        <v>0</v>
      </c>
      <c r="AR374" s="138" t="s">
        <v>199</v>
      </c>
      <c r="AT374" s="138" t="s">
        <v>297</v>
      </c>
      <c r="AU374" s="138" t="s">
        <v>114</v>
      </c>
      <c r="AY374" s="16" t="s">
        <v>161</v>
      </c>
      <c r="BE374" s="139">
        <f t="shared" si="44"/>
        <v>0</v>
      </c>
      <c r="BF374" s="139">
        <f t="shared" si="45"/>
        <v>0</v>
      </c>
      <c r="BG374" s="139">
        <f t="shared" si="46"/>
        <v>0</v>
      </c>
      <c r="BH374" s="139">
        <f t="shared" si="47"/>
        <v>0</v>
      </c>
      <c r="BI374" s="139">
        <f t="shared" si="48"/>
        <v>0</v>
      </c>
      <c r="BJ374" s="16" t="s">
        <v>81</v>
      </c>
      <c r="BK374" s="139">
        <f t="shared" si="49"/>
        <v>0</v>
      </c>
      <c r="BL374" s="16" t="s">
        <v>114</v>
      </c>
      <c r="BM374" s="138" t="s">
        <v>808</v>
      </c>
    </row>
    <row r="375" spans="2:65" s="1" customFormat="1" ht="16.5" customHeight="1">
      <c r="B375" s="31"/>
      <c r="C375" s="155" t="s">
        <v>809</v>
      </c>
      <c r="D375" s="155" t="s">
        <v>297</v>
      </c>
      <c r="E375" s="156" t="s">
        <v>810</v>
      </c>
      <c r="F375" s="157" t="s">
        <v>811</v>
      </c>
      <c r="G375" s="158" t="s">
        <v>197</v>
      </c>
      <c r="H375" s="159">
        <v>5</v>
      </c>
      <c r="I375" s="160"/>
      <c r="J375" s="161">
        <f t="shared" si="40"/>
        <v>0</v>
      </c>
      <c r="K375" s="157" t="s">
        <v>341</v>
      </c>
      <c r="L375" s="162"/>
      <c r="M375" s="163" t="s">
        <v>1</v>
      </c>
      <c r="N375" s="164" t="s">
        <v>41</v>
      </c>
      <c r="P375" s="136">
        <f t="shared" si="41"/>
        <v>0</v>
      </c>
      <c r="Q375" s="136">
        <v>1E-3</v>
      </c>
      <c r="R375" s="136">
        <f t="shared" si="42"/>
        <v>5.0000000000000001E-3</v>
      </c>
      <c r="S375" s="136">
        <v>0</v>
      </c>
      <c r="T375" s="137">
        <f t="shared" si="43"/>
        <v>0</v>
      </c>
      <c r="AR375" s="138" t="s">
        <v>199</v>
      </c>
      <c r="AT375" s="138" t="s">
        <v>297</v>
      </c>
      <c r="AU375" s="138" t="s">
        <v>114</v>
      </c>
      <c r="AY375" s="16" t="s">
        <v>161</v>
      </c>
      <c r="BE375" s="139">
        <f t="shared" si="44"/>
        <v>0</v>
      </c>
      <c r="BF375" s="139">
        <f t="shared" si="45"/>
        <v>0</v>
      </c>
      <c r="BG375" s="139">
        <f t="shared" si="46"/>
        <v>0</v>
      </c>
      <c r="BH375" s="139">
        <f t="shared" si="47"/>
        <v>0</v>
      </c>
      <c r="BI375" s="139">
        <f t="shared" si="48"/>
        <v>0</v>
      </c>
      <c r="BJ375" s="16" t="s">
        <v>81</v>
      </c>
      <c r="BK375" s="139">
        <f t="shared" si="49"/>
        <v>0</v>
      </c>
      <c r="BL375" s="16" t="s">
        <v>114</v>
      </c>
      <c r="BM375" s="138" t="s">
        <v>812</v>
      </c>
    </row>
    <row r="376" spans="2:65" s="1" customFormat="1" ht="16.5" customHeight="1">
      <c r="B376" s="31"/>
      <c r="C376" s="155" t="s">
        <v>813</v>
      </c>
      <c r="D376" s="155" t="s">
        <v>297</v>
      </c>
      <c r="E376" s="156" t="s">
        <v>814</v>
      </c>
      <c r="F376" s="157" t="s">
        <v>815</v>
      </c>
      <c r="G376" s="158" t="s">
        <v>197</v>
      </c>
      <c r="H376" s="159">
        <v>13</v>
      </c>
      <c r="I376" s="160"/>
      <c r="J376" s="161">
        <f t="shared" si="40"/>
        <v>0</v>
      </c>
      <c r="K376" s="157" t="s">
        <v>341</v>
      </c>
      <c r="L376" s="162"/>
      <c r="M376" s="163" t="s">
        <v>1</v>
      </c>
      <c r="N376" s="164" t="s">
        <v>41</v>
      </c>
      <c r="P376" s="136">
        <f t="shared" si="41"/>
        <v>0</v>
      </c>
      <c r="Q376" s="136">
        <v>1E-3</v>
      </c>
      <c r="R376" s="136">
        <f t="shared" si="42"/>
        <v>1.3000000000000001E-2</v>
      </c>
      <c r="S376" s="136">
        <v>0</v>
      </c>
      <c r="T376" s="137">
        <f t="shared" si="43"/>
        <v>0</v>
      </c>
      <c r="AR376" s="138" t="s">
        <v>199</v>
      </c>
      <c r="AT376" s="138" t="s">
        <v>297</v>
      </c>
      <c r="AU376" s="138" t="s">
        <v>114</v>
      </c>
      <c r="AY376" s="16" t="s">
        <v>161</v>
      </c>
      <c r="BE376" s="139">
        <f t="shared" si="44"/>
        <v>0</v>
      </c>
      <c r="BF376" s="139">
        <f t="shared" si="45"/>
        <v>0</v>
      </c>
      <c r="BG376" s="139">
        <f t="shared" si="46"/>
        <v>0</v>
      </c>
      <c r="BH376" s="139">
        <f t="shared" si="47"/>
        <v>0</v>
      </c>
      <c r="BI376" s="139">
        <f t="shared" si="48"/>
        <v>0</v>
      </c>
      <c r="BJ376" s="16" t="s">
        <v>81</v>
      </c>
      <c r="BK376" s="139">
        <f t="shared" si="49"/>
        <v>0</v>
      </c>
      <c r="BL376" s="16" t="s">
        <v>114</v>
      </c>
      <c r="BM376" s="138" t="s">
        <v>816</v>
      </c>
    </row>
    <row r="377" spans="2:65" s="1" customFormat="1" ht="16.5" customHeight="1">
      <c r="B377" s="31"/>
      <c r="C377" s="155" t="s">
        <v>817</v>
      </c>
      <c r="D377" s="155" t="s">
        <v>297</v>
      </c>
      <c r="E377" s="156" t="s">
        <v>818</v>
      </c>
      <c r="F377" s="157" t="s">
        <v>819</v>
      </c>
      <c r="G377" s="158" t="s">
        <v>197</v>
      </c>
      <c r="H377" s="159">
        <v>13</v>
      </c>
      <c r="I377" s="160"/>
      <c r="J377" s="161">
        <f t="shared" si="40"/>
        <v>0</v>
      </c>
      <c r="K377" s="157" t="s">
        <v>341</v>
      </c>
      <c r="L377" s="162"/>
      <c r="M377" s="163" t="s">
        <v>1</v>
      </c>
      <c r="N377" s="164" t="s">
        <v>41</v>
      </c>
      <c r="P377" s="136">
        <f t="shared" si="41"/>
        <v>0</v>
      </c>
      <c r="Q377" s="136">
        <v>1E-3</v>
      </c>
      <c r="R377" s="136">
        <f t="shared" si="42"/>
        <v>1.3000000000000001E-2</v>
      </c>
      <c r="S377" s="136">
        <v>0</v>
      </c>
      <c r="T377" s="137">
        <f t="shared" si="43"/>
        <v>0</v>
      </c>
      <c r="AR377" s="138" t="s">
        <v>199</v>
      </c>
      <c r="AT377" s="138" t="s">
        <v>297</v>
      </c>
      <c r="AU377" s="138" t="s">
        <v>114</v>
      </c>
      <c r="AY377" s="16" t="s">
        <v>161</v>
      </c>
      <c r="BE377" s="139">
        <f t="shared" si="44"/>
        <v>0</v>
      </c>
      <c r="BF377" s="139">
        <f t="shared" si="45"/>
        <v>0</v>
      </c>
      <c r="BG377" s="139">
        <f t="shared" si="46"/>
        <v>0</v>
      </c>
      <c r="BH377" s="139">
        <f t="shared" si="47"/>
        <v>0</v>
      </c>
      <c r="BI377" s="139">
        <f t="shared" si="48"/>
        <v>0</v>
      </c>
      <c r="BJ377" s="16" t="s">
        <v>81</v>
      </c>
      <c r="BK377" s="139">
        <f t="shared" si="49"/>
        <v>0</v>
      </c>
      <c r="BL377" s="16" t="s">
        <v>114</v>
      </c>
      <c r="BM377" s="138" t="s">
        <v>820</v>
      </c>
    </row>
    <row r="378" spans="2:65" s="1" customFormat="1" ht="16.5" customHeight="1">
      <c r="B378" s="31"/>
      <c r="C378" s="155" t="s">
        <v>821</v>
      </c>
      <c r="D378" s="155" t="s">
        <v>297</v>
      </c>
      <c r="E378" s="156" t="s">
        <v>822</v>
      </c>
      <c r="F378" s="157" t="s">
        <v>823</v>
      </c>
      <c r="G378" s="158" t="s">
        <v>197</v>
      </c>
      <c r="H378" s="159">
        <v>100</v>
      </c>
      <c r="I378" s="160"/>
      <c r="J378" s="161">
        <f t="shared" si="40"/>
        <v>0</v>
      </c>
      <c r="K378" s="157" t="s">
        <v>341</v>
      </c>
      <c r="L378" s="162"/>
      <c r="M378" s="163" t="s">
        <v>1</v>
      </c>
      <c r="N378" s="164" t="s">
        <v>41</v>
      </c>
      <c r="P378" s="136">
        <f t="shared" si="41"/>
        <v>0</v>
      </c>
      <c r="Q378" s="136">
        <v>1E-3</v>
      </c>
      <c r="R378" s="136">
        <f t="shared" si="42"/>
        <v>0.1</v>
      </c>
      <c r="S378" s="136">
        <v>0</v>
      </c>
      <c r="T378" s="137">
        <f t="shared" si="43"/>
        <v>0</v>
      </c>
      <c r="AR378" s="138" t="s">
        <v>199</v>
      </c>
      <c r="AT378" s="138" t="s">
        <v>297</v>
      </c>
      <c r="AU378" s="138" t="s">
        <v>114</v>
      </c>
      <c r="AY378" s="16" t="s">
        <v>161</v>
      </c>
      <c r="BE378" s="139">
        <f t="shared" si="44"/>
        <v>0</v>
      </c>
      <c r="BF378" s="139">
        <f t="shared" si="45"/>
        <v>0</v>
      </c>
      <c r="BG378" s="139">
        <f t="shared" si="46"/>
        <v>0</v>
      </c>
      <c r="BH378" s="139">
        <f t="shared" si="47"/>
        <v>0</v>
      </c>
      <c r="BI378" s="139">
        <f t="shared" si="48"/>
        <v>0</v>
      </c>
      <c r="BJ378" s="16" t="s">
        <v>81</v>
      </c>
      <c r="BK378" s="139">
        <f t="shared" si="49"/>
        <v>0</v>
      </c>
      <c r="BL378" s="16" t="s">
        <v>114</v>
      </c>
      <c r="BM378" s="138" t="s">
        <v>824</v>
      </c>
    </row>
    <row r="379" spans="2:65" s="1" customFormat="1" ht="16.5" customHeight="1">
      <c r="B379" s="31"/>
      <c r="C379" s="155" t="s">
        <v>825</v>
      </c>
      <c r="D379" s="155" t="s">
        <v>297</v>
      </c>
      <c r="E379" s="156" t="s">
        <v>826</v>
      </c>
      <c r="F379" s="157" t="s">
        <v>827</v>
      </c>
      <c r="G379" s="158" t="s">
        <v>197</v>
      </c>
      <c r="H379" s="159">
        <v>250</v>
      </c>
      <c r="I379" s="160"/>
      <c r="J379" s="161">
        <f t="shared" si="40"/>
        <v>0</v>
      </c>
      <c r="K379" s="157" t="s">
        <v>341</v>
      </c>
      <c r="L379" s="162"/>
      <c r="M379" s="163" t="s">
        <v>1</v>
      </c>
      <c r="N379" s="164" t="s">
        <v>41</v>
      </c>
      <c r="P379" s="136">
        <f t="shared" si="41"/>
        <v>0</v>
      </c>
      <c r="Q379" s="136">
        <v>1E-3</v>
      </c>
      <c r="R379" s="136">
        <f t="shared" si="42"/>
        <v>0.25</v>
      </c>
      <c r="S379" s="136">
        <v>0</v>
      </c>
      <c r="T379" s="137">
        <f t="shared" si="43"/>
        <v>0</v>
      </c>
      <c r="AR379" s="138" t="s">
        <v>199</v>
      </c>
      <c r="AT379" s="138" t="s">
        <v>297</v>
      </c>
      <c r="AU379" s="138" t="s">
        <v>114</v>
      </c>
      <c r="AY379" s="16" t="s">
        <v>161</v>
      </c>
      <c r="BE379" s="139">
        <f t="shared" si="44"/>
        <v>0</v>
      </c>
      <c r="BF379" s="139">
        <f t="shared" si="45"/>
        <v>0</v>
      </c>
      <c r="BG379" s="139">
        <f t="shared" si="46"/>
        <v>0</v>
      </c>
      <c r="BH379" s="139">
        <f t="shared" si="47"/>
        <v>0</v>
      </c>
      <c r="BI379" s="139">
        <f t="shared" si="48"/>
        <v>0</v>
      </c>
      <c r="BJ379" s="16" t="s">
        <v>81</v>
      </c>
      <c r="BK379" s="139">
        <f t="shared" si="49"/>
        <v>0</v>
      </c>
      <c r="BL379" s="16" t="s">
        <v>114</v>
      </c>
      <c r="BM379" s="138" t="s">
        <v>828</v>
      </c>
    </row>
    <row r="380" spans="2:65" s="1" customFormat="1" ht="16.5" customHeight="1">
      <c r="B380" s="31"/>
      <c r="C380" s="155" t="s">
        <v>829</v>
      </c>
      <c r="D380" s="155" t="s">
        <v>297</v>
      </c>
      <c r="E380" s="156" t="s">
        <v>830</v>
      </c>
      <c r="F380" s="157" t="s">
        <v>831</v>
      </c>
      <c r="G380" s="158" t="s">
        <v>197</v>
      </c>
      <c r="H380" s="159">
        <v>450</v>
      </c>
      <c r="I380" s="160"/>
      <c r="J380" s="161">
        <f t="shared" si="40"/>
        <v>0</v>
      </c>
      <c r="K380" s="157" t="s">
        <v>341</v>
      </c>
      <c r="L380" s="162"/>
      <c r="M380" s="163" t="s">
        <v>1</v>
      </c>
      <c r="N380" s="164" t="s">
        <v>41</v>
      </c>
      <c r="P380" s="136">
        <f t="shared" si="41"/>
        <v>0</v>
      </c>
      <c r="Q380" s="136">
        <v>1E-3</v>
      </c>
      <c r="R380" s="136">
        <f t="shared" si="42"/>
        <v>0.45</v>
      </c>
      <c r="S380" s="136">
        <v>0</v>
      </c>
      <c r="T380" s="137">
        <f t="shared" si="43"/>
        <v>0</v>
      </c>
      <c r="AR380" s="138" t="s">
        <v>199</v>
      </c>
      <c r="AT380" s="138" t="s">
        <v>297</v>
      </c>
      <c r="AU380" s="138" t="s">
        <v>114</v>
      </c>
      <c r="AY380" s="16" t="s">
        <v>161</v>
      </c>
      <c r="BE380" s="139">
        <f t="shared" si="44"/>
        <v>0</v>
      </c>
      <c r="BF380" s="139">
        <f t="shared" si="45"/>
        <v>0</v>
      </c>
      <c r="BG380" s="139">
        <f t="shared" si="46"/>
        <v>0</v>
      </c>
      <c r="BH380" s="139">
        <f t="shared" si="47"/>
        <v>0</v>
      </c>
      <c r="BI380" s="139">
        <f t="shared" si="48"/>
        <v>0</v>
      </c>
      <c r="BJ380" s="16" t="s">
        <v>81</v>
      </c>
      <c r="BK380" s="139">
        <f t="shared" si="49"/>
        <v>0</v>
      </c>
      <c r="BL380" s="16" t="s">
        <v>114</v>
      </c>
      <c r="BM380" s="138" t="s">
        <v>832</v>
      </c>
    </row>
    <row r="381" spans="2:65" s="1" customFormat="1" ht="16.5" customHeight="1">
      <c r="B381" s="31"/>
      <c r="C381" s="155" t="s">
        <v>833</v>
      </c>
      <c r="D381" s="155" t="s">
        <v>297</v>
      </c>
      <c r="E381" s="156" t="s">
        <v>834</v>
      </c>
      <c r="F381" s="157" t="s">
        <v>835</v>
      </c>
      <c r="G381" s="158" t="s">
        <v>197</v>
      </c>
      <c r="H381" s="159">
        <v>250</v>
      </c>
      <c r="I381" s="160"/>
      <c r="J381" s="161">
        <f t="shared" si="40"/>
        <v>0</v>
      </c>
      <c r="K381" s="157" t="s">
        <v>341</v>
      </c>
      <c r="L381" s="162"/>
      <c r="M381" s="163" t="s">
        <v>1</v>
      </c>
      <c r="N381" s="164" t="s">
        <v>41</v>
      </c>
      <c r="P381" s="136">
        <f t="shared" si="41"/>
        <v>0</v>
      </c>
      <c r="Q381" s="136">
        <v>1E-3</v>
      </c>
      <c r="R381" s="136">
        <f t="shared" si="42"/>
        <v>0.25</v>
      </c>
      <c r="S381" s="136">
        <v>0</v>
      </c>
      <c r="T381" s="137">
        <f t="shared" si="43"/>
        <v>0</v>
      </c>
      <c r="AR381" s="138" t="s">
        <v>199</v>
      </c>
      <c r="AT381" s="138" t="s">
        <v>297</v>
      </c>
      <c r="AU381" s="138" t="s">
        <v>114</v>
      </c>
      <c r="AY381" s="16" t="s">
        <v>161</v>
      </c>
      <c r="BE381" s="139">
        <f t="shared" si="44"/>
        <v>0</v>
      </c>
      <c r="BF381" s="139">
        <f t="shared" si="45"/>
        <v>0</v>
      </c>
      <c r="BG381" s="139">
        <f t="shared" si="46"/>
        <v>0</v>
      </c>
      <c r="BH381" s="139">
        <f t="shared" si="47"/>
        <v>0</v>
      </c>
      <c r="BI381" s="139">
        <f t="shared" si="48"/>
        <v>0</v>
      </c>
      <c r="BJ381" s="16" t="s">
        <v>81</v>
      </c>
      <c r="BK381" s="139">
        <f t="shared" si="49"/>
        <v>0</v>
      </c>
      <c r="BL381" s="16" t="s">
        <v>114</v>
      </c>
      <c r="BM381" s="138" t="s">
        <v>836</v>
      </c>
    </row>
    <row r="382" spans="2:65" s="1" customFormat="1" ht="16.5" customHeight="1">
      <c r="B382" s="31"/>
      <c r="C382" s="155" t="s">
        <v>837</v>
      </c>
      <c r="D382" s="155" t="s">
        <v>297</v>
      </c>
      <c r="E382" s="156" t="s">
        <v>838</v>
      </c>
      <c r="F382" s="157" t="s">
        <v>839</v>
      </c>
      <c r="G382" s="158" t="s">
        <v>197</v>
      </c>
      <c r="H382" s="159">
        <v>250</v>
      </c>
      <c r="I382" s="160"/>
      <c r="J382" s="161">
        <f t="shared" si="40"/>
        <v>0</v>
      </c>
      <c r="K382" s="157" t="s">
        <v>341</v>
      </c>
      <c r="L382" s="162"/>
      <c r="M382" s="163" t="s">
        <v>1</v>
      </c>
      <c r="N382" s="164" t="s">
        <v>41</v>
      </c>
      <c r="P382" s="136">
        <f t="shared" si="41"/>
        <v>0</v>
      </c>
      <c r="Q382" s="136">
        <v>1E-3</v>
      </c>
      <c r="R382" s="136">
        <f t="shared" si="42"/>
        <v>0.25</v>
      </c>
      <c r="S382" s="136">
        <v>0</v>
      </c>
      <c r="T382" s="137">
        <f t="shared" si="43"/>
        <v>0</v>
      </c>
      <c r="AR382" s="138" t="s">
        <v>199</v>
      </c>
      <c r="AT382" s="138" t="s">
        <v>297</v>
      </c>
      <c r="AU382" s="138" t="s">
        <v>114</v>
      </c>
      <c r="AY382" s="16" t="s">
        <v>161</v>
      </c>
      <c r="BE382" s="139">
        <f t="shared" si="44"/>
        <v>0</v>
      </c>
      <c r="BF382" s="139">
        <f t="shared" si="45"/>
        <v>0</v>
      </c>
      <c r="BG382" s="139">
        <f t="shared" si="46"/>
        <v>0</v>
      </c>
      <c r="BH382" s="139">
        <f t="shared" si="47"/>
        <v>0</v>
      </c>
      <c r="BI382" s="139">
        <f t="shared" si="48"/>
        <v>0</v>
      </c>
      <c r="BJ382" s="16" t="s">
        <v>81</v>
      </c>
      <c r="BK382" s="139">
        <f t="shared" si="49"/>
        <v>0</v>
      </c>
      <c r="BL382" s="16" t="s">
        <v>114</v>
      </c>
      <c r="BM382" s="138" t="s">
        <v>840</v>
      </c>
    </row>
    <row r="383" spans="2:65" s="1" customFormat="1" ht="16.5" customHeight="1">
      <c r="B383" s="31"/>
      <c r="C383" s="155" t="s">
        <v>841</v>
      </c>
      <c r="D383" s="155" t="s">
        <v>297</v>
      </c>
      <c r="E383" s="156" t="s">
        <v>842</v>
      </c>
      <c r="F383" s="157" t="s">
        <v>843</v>
      </c>
      <c r="G383" s="158" t="s">
        <v>197</v>
      </c>
      <c r="H383" s="159">
        <v>255</v>
      </c>
      <c r="I383" s="160"/>
      <c r="J383" s="161">
        <f t="shared" si="40"/>
        <v>0</v>
      </c>
      <c r="K383" s="157" t="s">
        <v>341</v>
      </c>
      <c r="L383" s="162"/>
      <c r="M383" s="163" t="s">
        <v>1</v>
      </c>
      <c r="N383" s="164" t="s">
        <v>41</v>
      </c>
      <c r="P383" s="136">
        <f t="shared" si="41"/>
        <v>0</v>
      </c>
      <c r="Q383" s="136">
        <v>1E-3</v>
      </c>
      <c r="R383" s="136">
        <f t="shared" si="42"/>
        <v>0.255</v>
      </c>
      <c r="S383" s="136">
        <v>0</v>
      </c>
      <c r="T383" s="137">
        <f t="shared" si="43"/>
        <v>0</v>
      </c>
      <c r="AR383" s="138" t="s">
        <v>199</v>
      </c>
      <c r="AT383" s="138" t="s">
        <v>297</v>
      </c>
      <c r="AU383" s="138" t="s">
        <v>114</v>
      </c>
      <c r="AY383" s="16" t="s">
        <v>161</v>
      </c>
      <c r="BE383" s="139">
        <f t="shared" si="44"/>
        <v>0</v>
      </c>
      <c r="BF383" s="139">
        <f t="shared" si="45"/>
        <v>0</v>
      </c>
      <c r="BG383" s="139">
        <f t="shared" si="46"/>
        <v>0</v>
      </c>
      <c r="BH383" s="139">
        <f t="shared" si="47"/>
        <v>0</v>
      </c>
      <c r="BI383" s="139">
        <f t="shared" si="48"/>
        <v>0</v>
      </c>
      <c r="BJ383" s="16" t="s">
        <v>81</v>
      </c>
      <c r="BK383" s="139">
        <f t="shared" si="49"/>
        <v>0</v>
      </c>
      <c r="BL383" s="16" t="s">
        <v>114</v>
      </c>
      <c r="BM383" s="138" t="s">
        <v>844</v>
      </c>
    </row>
    <row r="384" spans="2:65" s="1" customFormat="1" ht="16.5" customHeight="1">
      <c r="B384" s="31"/>
      <c r="C384" s="155" t="s">
        <v>845</v>
      </c>
      <c r="D384" s="155" t="s">
        <v>297</v>
      </c>
      <c r="E384" s="156" t="s">
        <v>846</v>
      </c>
      <c r="F384" s="157" t="s">
        <v>847</v>
      </c>
      <c r="G384" s="158" t="s">
        <v>197</v>
      </c>
      <c r="H384" s="159">
        <v>170</v>
      </c>
      <c r="I384" s="160"/>
      <c r="J384" s="161">
        <f t="shared" si="40"/>
        <v>0</v>
      </c>
      <c r="K384" s="157" t="s">
        <v>341</v>
      </c>
      <c r="L384" s="162"/>
      <c r="M384" s="163" t="s">
        <v>1</v>
      </c>
      <c r="N384" s="164" t="s">
        <v>41</v>
      </c>
      <c r="P384" s="136">
        <f t="shared" si="41"/>
        <v>0</v>
      </c>
      <c r="Q384" s="136">
        <v>1E-3</v>
      </c>
      <c r="R384" s="136">
        <f t="shared" si="42"/>
        <v>0.17</v>
      </c>
      <c r="S384" s="136">
        <v>0</v>
      </c>
      <c r="T384" s="137">
        <f t="shared" si="43"/>
        <v>0</v>
      </c>
      <c r="AR384" s="138" t="s">
        <v>199</v>
      </c>
      <c r="AT384" s="138" t="s">
        <v>297</v>
      </c>
      <c r="AU384" s="138" t="s">
        <v>114</v>
      </c>
      <c r="AY384" s="16" t="s">
        <v>161</v>
      </c>
      <c r="BE384" s="139">
        <f t="shared" si="44"/>
        <v>0</v>
      </c>
      <c r="BF384" s="139">
        <f t="shared" si="45"/>
        <v>0</v>
      </c>
      <c r="BG384" s="139">
        <f t="shared" si="46"/>
        <v>0</v>
      </c>
      <c r="BH384" s="139">
        <f t="shared" si="47"/>
        <v>0</v>
      </c>
      <c r="BI384" s="139">
        <f t="shared" si="48"/>
        <v>0</v>
      </c>
      <c r="BJ384" s="16" t="s">
        <v>81</v>
      </c>
      <c r="BK384" s="139">
        <f t="shared" si="49"/>
        <v>0</v>
      </c>
      <c r="BL384" s="16" t="s">
        <v>114</v>
      </c>
      <c r="BM384" s="138" t="s">
        <v>848</v>
      </c>
    </row>
    <row r="385" spans="2:65" s="1" customFormat="1" ht="16.5" customHeight="1">
      <c r="B385" s="31"/>
      <c r="C385" s="155" t="s">
        <v>849</v>
      </c>
      <c r="D385" s="155" t="s">
        <v>297</v>
      </c>
      <c r="E385" s="156" t="s">
        <v>850</v>
      </c>
      <c r="F385" s="157" t="s">
        <v>851</v>
      </c>
      <c r="G385" s="158" t="s">
        <v>197</v>
      </c>
      <c r="H385" s="159">
        <v>255</v>
      </c>
      <c r="I385" s="160"/>
      <c r="J385" s="161">
        <f t="shared" si="40"/>
        <v>0</v>
      </c>
      <c r="K385" s="157" t="s">
        <v>341</v>
      </c>
      <c r="L385" s="162"/>
      <c r="M385" s="163" t="s">
        <v>1</v>
      </c>
      <c r="N385" s="164" t="s">
        <v>41</v>
      </c>
      <c r="P385" s="136">
        <f t="shared" si="41"/>
        <v>0</v>
      </c>
      <c r="Q385" s="136">
        <v>1E-3</v>
      </c>
      <c r="R385" s="136">
        <f t="shared" si="42"/>
        <v>0.255</v>
      </c>
      <c r="S385" s="136">
        <v>0</v>
      </c>
      <c r="T385" s="137">
        <f t="shared" si="43"/>
        <v>0</v>
      </c>
      <c r="AR385" s="138" t="s">
        <v>199</v>
      </c>
      <c r="AT385" s="138" t="s">
        <v>297</v>
      </c>
      <c r="AU385" s="138" t="s">
        <v>114</v>
      </c>
      <c r="AY385" s="16" t="s">
        <v>161</v>
      </c>
      <c r="BE385" s="139">
        <f t="shared" si="44"/>
        <v>0</v>
      </c>
      <c r="BF385" s="139">
        <f t="shared" si="45"/>
        <v>0</v>
      </c>
      <c r="BG385" s="139">
        <f t="shared" si="46"/>
        <v>0</v>
      </c>
      <c r="BH385" s="139">
        <f t="shared" si="47"/>
        <v>0</v>
      </c>
      <c r="BI385" s="139">
        <f t="shared" si="48"/>
        <v>0</v>
      </c>
      <c r="BJ385" s="16" t="s">
        <v>81</v>
      </c>
      <c r="BK385" s="139">
        <f t="shared" si="49"/>
        <v>0</v>
      </c>
      <c r="BL385" s="16" t="s">
        <v>114</v>
      </c>
      <c r="BM385" s="138" t="s">
        <v>852</v>
      </c>
    </row>
    <row r="386" spans="2:65" s="1" customFormat="1" ht="16.5" customHeight="1">
      <c r="B386" s="31"/>
      <c r="C386" s="155" t="s">
        <v>853</v>
      </c>
      <c r="D386" s="155" t="s">
        <v>297</v>
      </c>
      <c r="E386" s="156" t="s">
        <v>854</v>
      </c>
      <c r="F386" s="157" t="s">
        <v>855</v>
      </c>
      <c r="G386" s="158" t="s">
        <v>197</v>
      </c>
      <c r="H386" s="159">
        <v>170</v>
      </c>
      <c r="I386" s="160"/>
      <c r="J386" s="161">
        <f t="shared" si="40"/>
        <v>0</v>
      </c>
      <c r="K386" s="157" t="s">
        <v>341</v>
      </c>
      <c r="L386" s="162"/>
      <c r="M386" s="163" t="s">
        <v>1</v>
      </c>
      <c r="N386" s="164" t="s">
        <v>41</v>
      </c>
      <c r="P386" s="136">
        <f t="shared" si="41"/>
        <v>0</v>
      </c>
      <c r="Q386" s="136">
        <v>1E-3</v>
      </c>
      <c r="R386" s="136">
        <f t="shared" si="42"/>
        <v>0.17</v>
      </c>
      <c r="S386" s="136">
        <v>0</v>
      </c>
      <c r="T386" s="137">
        <f t="shared" si="43"/>
        <v>0</v>
      </c>
      <c r="AR386" s="138" t="s">
        <v>199</v>
      </c>
      <c r="AT386" s="138" t="s">
        <v>297</v>
      </c>
      <c r="AU386" s="138" t="s">
        <v>114</v>
      </c>
      <c r="AY386" s="16" t="s">
        <v>161</v>
      </c>
      <c r="BE386" s="139">
        <f t="shared" si="44"/>
        <v>0</v>
      </c>
      <c r="BF386" s="139">
        <f t="shared" si="45"/>
        <v>0</v>
      </c>
      <c r="BG386" s="139">
        <f t="shared" si="46"/>
        <v>0</v>
      </c>
      <c r="BH386" s="139">
        <f t="shared" si="47"/>
        <v>0</v>
      </c>
      <c r="BI386" s="139">
        <f t="shared" si="48"/>
        <v>0</v>
      </c>
      <c r="BJ386" s="16" t="s">
        <v>81</v>
      </c>
      <c r="BK386" s="139">
        <f t="shared" si="49"/>
        <v>0</v>
      </c>
      <c r="BL386" s="16" t="s">
        <v>114</v>
      </c>
      <c r="BM386" s="138" t="s">
        <v>856</v>
      </c>
    </row>
    <row r="387" spans="2:65" s="1" customFormat="1" ht="16.5" customHeight="1">
      <c r="B387" s="31"/>
      <c r="C387" s="155" t="s">
        <v>857</v>
      </c>
      <c r="D387" s="155" t="s">
        <v>297</v>
      </c>
      <c r="E387" s="156" t="s">
        <v>858</v>
      </c>
      <c r="F387" s="157" t="s">
        <v>859</v>
      </c>
      <c r="G387" s="158" t="s">
        <v>197</v>
      </c>
      <c r="H387" s="159">
        <v>170</v>
      </c>
      <c r="I387" s="160"/>
      <c r="J387" s="161">
        <f t="shared" si="40"/>
        <v>0</v>
      </c>
      <c r="K387" s="157" t="s">
        <v>341</v>
      </c>
      <c r="L387" s="162"/>
      <c r="M387" s="163" t="s">
        <v>1</v>
      </c>
      <c r="N387" s="164" t="s">
        <v>41</v>
      </c>
      <c r="P387" s="136">
        <f t="shared" si="41"/>
        <v>0</v>
      </c>
      <c r="Q387" s="136">
        <v>1E-3</v>
      </c>
      <c r="R387" s="136">
        <f t="shared" si="42"/>
        <v>0.17</v>
      </c>
      <c r="S387" s="136">
        <v>0</v>
      </c>
      <c r="T387" s="137">
        <f t="shared" si="43"/>
        <v>0</v>
      </c>
      <c r="AR387" s="138" t="s">
        <v>199</v>
      </c>
      <c r="AT387" s="138" t="s">
        <v>297</v>
      </c>
      <c r="AU387" s="138" t="s">
        <v>114</v>
      </c>
      <c r="AY387" s="16" t="s">
        <v>161</v>
      </c>
      <c r="BE387" s="139">
        <f t="shared" si="44"/>
        <v>0</v>
      </c>
      <c r="BF387" s="139">
        <f t="shared" si="45"/>
        <v>0</v>
      </c>
      <c r="BG387" s="139">
        <f t="shared" si="46"/>
        <v>0</v>
      </c>
      <c r="BH387" s="139">
        <f t="shared" si="47"/>
        <v>0</v>
      </c>
      <c r="BI387" s="139">
        <f t="shared" si="48"/>
        <v>0</v>
      </c>
      <c r="BJ387" s="16" t="s">
        <v>81</v>
      </c>
      <c r="BK387" s="139">
        <f t="shared" si="49"/>
        <v>0</v>
      </c>
      <c r="BL387" s="16" t="s">
        <v>114</v>
      </c>
      <c r="BM387" s="138" t="s">
        <v>860</v>
      </c>
    </row>
    <row r="388" spans="2:65" s="1" customFormat="1" ht="16.5" customHeight="1">
      <c r="B388" s="31"/>
      <c r="C388" s="155" t="s">
        <v>861</v>
      </c>
      <c r="D388" s="155" t="s">
        <v>297</v>
      </c>
      <c r="E388" s="156" t="s">
        <v>862</v>
      </c>
      <c r="F388" s="157" t="s">
        <v>863</v>
      </c>
      <c r="G388" s="158" t="s">
        <v>197</v>
      </c>
      <c r="H388" s="159">
        <v>170</v>
      </c>
      <c r="I388" s="160"/>
      <c r="J388" s="161">
        <f t="shared" si="40"/>
        <v>0</v>
      </c>
      <c r="K388" s="157" t="s">
        <v>341</v>
      </c>
      <c r="L388" s="162"/>
      <c r="M388" s="163" t="s">
        <v>1</v>
      </c>
      <c r="N388" s="164" t="s">
        <v>41</v>
      </c>
      <c r="P388" s="136">
        <f t="shared" si="41"/>
        <v>0</v>
      </c>
      <c r="Q388" s="136">
        <v>1E-3</v>
      </c>
      <c r="R388" s="136">
        <f t="shared" si="42"/>
        <v>0.17</v>
      </c>
      <c r="S388" s="136">
        <v>0</v>
      </c>
      <c r="T388" s="137">
        <f t="shared" si="43"/>
        <v>0</v>
      </c>
      <c r="AR388" s="138" t="s">
        <v>199</v>
      </c>
      <c r="AT388" s="138" t="s">
        <v>297</v>
      </c>
      <c r="AU388" s="138" t="s">
        <v>114</v>
      </c>
      <c r="AY388" s="16" t="s">
        <v>161</v>
      </c>
      <c r="BE388" s="139">
        <f t="shared" si="44"/>
        <v>0</v>
      </c>
      <c r="BF388" s="139">
        <f t="shared" si="45"/>
        <v>0</v>
      </c>
      <c r="BG388" s="139">
        <f t="shared" si="46"/>
        <v>0</v>
      </c>
      <c r="BH388" s="139">
        <f t="shared" si="47"/>
        <v>0</v>
      </c>
      <c r="BI388" s="139">
        <f t="shared" si="48"/>
        <v>0</v>
      </c>
      <c r="BJ388" s="16" t="s">
        <v>81</v>
      </c>
      <c r="BK388" s="139">
        <f t="shared" si="49"/>
        <v>0</v>
      </c>
      <c r="BL388" s="16" t="s">
        <v>114</v>
      </c>
      <c r="BM388" s="138" t="s">
        <v>864</v>
      </c>
    </row>
    <row r="389" spans="2:65" s="11" customFormat="1" ht="20.85" customHeight="1">
      <c r="B389" s="115"/>
      <c r="D389" s="116" t="s">
        <v>75</v>
      </c>
      <c r="E389" s="125" t="s">
        <v>865</v>
      </c>
      <c r="F389" s="125" t="s">
        <v>866</v>
      </c>
      <c r="I389" s="118"/>
      <c r="J389" s="126">
        <f>BK389</f>
        <v>0</v>
      </c>
      <c r="L389" s="115"/>
      <c r="M389" s="120"/>
      <c r="P389" s="121">
        <f>SUM(P390:P408)</f>
        <v>0</v>
      </c>
      <c r="R389" s="121">
        <f>SUM(R390:R408)</f>
        <v>8.5849999999999989E-3</v>
      </c>
      <c r="T389" s="122">
        <f>SUM(T390:T408)</f>
        <v>0</v>
      </c>
      <c r="AR389" s="116" t="s">
        <v>114</v>
      </c>
      <c r="AT389" s="123" t="s">
        <v>75</v>
      </c>
      <c r="AU389" s="123" t="s">
        <v>86</v>
      </c>
      <c r="AY389" s="116" t="s">
        <v>161</v>
      </c>
      <c r="BK389" s="124">
        <f>SUM(BK390:BK408)</f>
        <v>0</v>
      </c>
    </row>
    <row r="390" spans="2:65" s="1" customFormat="1" ht="21.75" customHeight="1">
      <c r="B390" s="31"/>
      <c r="C390" s="127" t="s">
        <v>867</v>
      </c>
      <c r="D390" s="127" t="s">
        <v>164</v>
      </c>
      <c r="E390" s="128" t="s">
        <v>430</v>
      </c>
      <c r="F390" s="129" t="s">
        <v>431</v>
      </c>
      <c r="G390" s="130" t="s">
        <v>95</v>
      </c>
      <c r="H390" s="131">
        <v>170</v>
      </c>
      <c r="I390" s="132"/>
      <c r="J390" s="133">
        <f>ROUND(I390*H390,2)</f>
        <v>0</v>
      </c>
      <c r="K390" s="129" t="s">
        <v>167</v>
      </c>
      <c r="L390" s="31"/>
      <c r="M390" s="134" t="s">
        <v>1</v>
      </c>
      <c r="N390" s="135" t="s">
        <v>41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264</v>
      </c>
      <c r="AT390" s="138" t="s">
        <v>164</v>
      </c>
      <c r="AU390" s="138" t="s">
        <v>91</v>
      </c>
      <c r="AY390" s="16" t="s">
        <v>161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6" t="s">
        <v>81</v>
      </c>
      <c r="BK390" s="139">
        <f>ROUND(I390*H390,2)</f>
        <v>0</v>
      </c>
      <c r="BL390" s="16" t="s">
        <v>264</v>
      </c>
      <c r="BM390" s="138" t="s">
        <v>868</v>
      </c>
    </row>
    <row r="391" spans="2:65" s="12" customFormat="1" ht="11.25">
      <c r="B391" s="140"/>
      <c r="D391" s="141" t="s">
        <v>169</v>
      </c>
      <c r="E391" s="142" t="s">
        <v>1</v>
      </c>
      <c r="F391" s="143" t="s">
        <v>106</v>
      </c>
      <c r="H391" s="144">
        <v>170</v>
      </c>
      <c r="I391" s="145"/>
      <c r="L391" s="140"/>
      <c r="M391" s="146"/>
      <c r="T391" s="147"/>
      <c r="AT391" s="142" t="s">
        <v>169</v>
      </c>
      <c r="AU391" s="142" t="s">
        <v>91</v>
      </c>
      <c r="AV391" s="12" t="s">
        <v>86</v>
      </c>
      <c r="AW391" s="12" t="s">
        <v>32</v>
      </c>
      <c r="AX391" s="12" t="s">
        <v>81</v>
      </c>
      <c r="AY391" s="142" t="s">
        <v>161</v>
      </c>
    </row>
    <row r="392" spans="2:65" s="1" customFormat="1" ht="16.5" customHeight="1">
      <c r="B392" s="31"/>
      <c r="C392" s="155" t="s">
        <v>869</v>
      </c>
      <c r="D392" s="155" t="s">
        <v>297</v>
      </c>
      <c r="E392" s="156" t="s">
        <v>653</v>
      </c>
      <c r="F392" s="157" t="s">
        <v>435</v>
      </c>
      <c r="G392" s="158" t="s">
        <v>436</v>
      </c>
      <c r="H392" s="159">
        <v>8.5000000000000006E-2</v>
      </c>
      <c r="I392" s="160"/>
      <c r="J392" s="161">
        <f>ROUND(I392*H392,2)</f>
        <v>0</v>
      </c>
      <c r="K392" s="157" t="s">
        <v>167</v>
      </c>
      <c r="L392" s="162"/>
      <c r="M392" s="163" t="s">
        <v>1</v>
      </c>
      <c r="N392" s="164" t="s">
        <v>41</v>
      </c>
      <c r="P392" s="136">
        <f>O392*H392</f>
        <v>0</v>
      </c>
      <c r="Q392" s="136">
        <v>1E-3</v>
      </c>
      <c r="R392" s="136">
        <f>Q392*H392</f>
        <v>8.5000000000000006E-5</v>
      </c>
      <c r="S392" s="136">
        <v>0</v>
      </c>
      <c r="T392" s="137">
        <f>S392*H392</f>
        <v>0</v>
      </c>
      <c r="AR392" s="138" t="s">
        <v>264</v>
      </c>
      <c r="AT392" s="138" t="s">
        <v>297</v>
      </c>
      <c r="AU392" s="138" t="s">
        <v>91</v>
      </c>
      <c r="AY392" s="16" t="s">
        <v>161</v>
      </c>
      <c r="BE392" s="139">
        <f>IF(N392="základní",J392,0)</f>
        <v>0</v>
      </c>
      <c r="BF392" s="139">
        <f>IF(N392="snížená",J392,0)</f>
        <v>0</v>
      </c>
      <c r="BG392" s="139">
        <f>IF(N392="zákl. přenesená",J392,0)</f>
        <v>0</v>
      </c>
      <c r="BH392" s="139">
        <f>IF(N392="sníž. přenesená",J392,0)</f>
        <v>0</v>
      </c>
      <c r="BI392" s="139">
        <f>IF(N392="nulová",J392,0)</f>
        <v>0</v>
      </c>
      <c r="BJ392" s="16" t="s">
        <v>81</v>
      </c>
      <c r="BK392" s="139">
        <f>ROUND(I392*H392,2)</f>
        <v>0</v>
      </c>
      <c r="BL392" s="16" t="s">
        <v>264</v>
      </c>
      <c r="BM392" s="138" t="s">
        <v>870</v>
      </c>
    </row>
    <row r="393" spans="2:65" s="12" customFormat="1" ht="11.25">
      <c r="B393" s="140"/>
      <c r="D393" s="141" t="s">
        <v>169</v>
      </c>
      <c r="F393" s="143" t="s">
        <v>871</v>
      </c>
      <c r="H393" s="144">
        <v>8.5000000000000006E-2</v>
      </c>
      <c r="I393" s="145"/>
      <c r="L393" s="140"/>
      <c r="M393" s="146"/>
      <c r="T393" s="147"/>
      <c r="AT393" s="142" t="s">
        <v>169</v>
      </c>
      <c r="AU393" s="142" t="s">
        <v>91</v>
      </c>
      <c r="AV393" s="12" t="s">
        <v>86</v>
      </c>
      <c r="AW393" s="12" t="s">
        <v>4</v>
      </c>
      <c r="AX393" s="12" t="s">
        <v>81</v>
      </c>
      <c r="AY393" s="142" t="s">
        <v>161</v>
      </c>
    </row>
    <row r="394" spans="2:65" s="1" customFormat="1" ht="16.5" customHeight="1">
      <c r="B394" s="31"/>
      <c r="C394" s="127" t="s">
        <v>872</v>
      </c>
      <c r="D394" s="127" t="s">
        <v>164</v>
      </c>
      <c r="E394" s="128" t="s">
        <v>449</v>
      </c>
      <c r="F394" s="129" t="s">
        <v>450</v>
      </c>
      <c r="G394" s="130" t="s">
        <v>95</v>
      </c>
      <c r="H394" s="131">
        <v>170</v>
      </c>
      <c r="I394" s="132"/>
      <c r="J394" s="133">
        <f>ROUND(I394*H394,2)</f>
        <v>0</v>
      </c>
      <c r="K394" s="129" t="s">
        <v>167</v>
      </c>
      <c r="L394" s="31"/>
      <c r="M394" s="134" t="s">
        <v>1</v>
      </c>
      <c r="N394" s="135" t="s">
        <v>41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264</v>
      </c>
      <c r="AT394" s="138" t="s">
        <v>164</v>
      </c>
      <c r="AU394" s="138" t="s">
        <v>91</v>
      </c>
      <c r="AY394" s="16" t="s">
        <v>161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6" t="s">
        <v>81</v>
      </c>
      <c r="BK394" s="139">
        <f>ROUND(I394*H394,2)</f>
        <v>0</v>
      </c>
      <c r="BL394" s="16" t="s">
        <v>264</v>
      </c>
      <c r="BM394" s="138" t="s">
        <v>873</v>
      </c>
    </row>
    <row r="395" spans="2:65" s="1" customFormat="1" ht="16.5" customHeight="1">
      <c r="B395" s="31"/>
      <c r="C395" s="127" t="s">
        <v>874</v>
      </c>
      <c r="D395" s="127" t="s">
        <v>164</v>
      </c>
      <c r="E395" s="128" t="s">
        <v>454</v>
      </c>
      <c r="F395" s="129" t="s">
        <v>455</v>
      </c>
      <c r="G395" s="130" t="s">
        <v>95</v>
      </c>
      <c r="H395" s="131">
        <v>170</v>
      </c>
      <c r="I395" s="132"/>
      <c r="J395" s="133">
        <f>ROUND(I395*H395,2)</f>
        <v>0</v>
      </c>
      <c r="K395" s="129" t="s">
        <v>167</v>
      </c>
      <c r="L395" s="31"/>
      <c r="M395" s="134" t="s">
        <v>1</v>
      </c>
      <c r="N395" s="135" t="s">
        <v>41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264</v>
      </c>
      <c r="AT395" s="138" t="s">
        <v>164</v>
      </c>
      <c r="AU395" s="138" t="s">
        <v>91</v>
      </c>
      <c r="AY395" s="16" t="s">
        <v>161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6" t="s">
        <v>81</v>
      </c>
      <c r="BK395" s="139">
        <f>ROUND(I395*H395,2)</f>
        <v>0</v>
      </c>
      <c r="BL395" s="16" t="s">
        <v>264</v>
      </c>
      <c r="BM395" s="138" t="s">
        <v>875</v>
      </c>
    </row>
    <row r="396" spans="2:65" s="1" customFormat="1" ht="16.5" customHeight="1">
      <c r="B396" s="31"/>
      <c r="C396" s="127" t="s">
        <v>876</v>
      </c>
      <c r="D396" s="127" t="s">
        <v>164</v>
      </c>
      <c r="E396" s="128" t="s">
        <v>877</v>
      </c>
      <c r="F396" s="129" t="s">
        <v>878</v>
      </c>
      <c r="G396" s="130" t="s">
        <v>213</v>
      </c>
      <c r="H396" s="131">
        <v>3.0000000000000001E-3</v>
      </c>
      <c r="I396" s="132"/>
      <c r="J396" s="133">
        <f>ROUND(I396*H396,2)</f>
        <v>0</v>
      </c>
      <c r="K396" s="129" t="s">
        <v>167</v>
      </c>
      <c r="L396" s="31"/>
      <c r="M396" s="134" t="s">
        <v>1</v>
      </c>
      <c r="N396" s="135" t="s">
        <v>41</v>
      </c>
      <c r="P396" s="136">
        <f>O396*H396</f>
        <v>0</v>
      </c>
      <c r="Q396" s="136">
        <v>0</v>
      </c>
      <c r="R396" s="136">
        <f>Q396*H396</f>
        <v>0</v>
      </c>
      <c r="S396" s="136">
        <v>0</v>
      </c>
      <c r="T396" s="137">
        <f>S396*H396</f>
        <v>0</v>
      </c>
      <c r="AR396" s="138" t="s">
        <v>264</v>
      </c>
      <c r="AT396" s="138" t="s">
        <v>164</v>
      </c>
      <c r="AU396" s="138" t="s">
        <v>91</v>
      </c>
      <c r="AY396" s="16" t="s">
        <v>161</v>
      </c>
      <c r="BE396" s="139">
        <f>IF(N396="základní",J396,0)</f>
        <v>0</v>
      </c>
      <c r="BF396" s="139">
        <f>IF(N396="snížená",J396,0)</f>
        <v>0</v>
      </c>
      <c r="BG396" s="139">
        <f>IF(N396="zákl. přenesená",J396,0)</f>
        <v>0</v>
      </c>
      <c r="BH396" s="139">
        <f>IF(N396="sníž. přenesená",J396,0)</f>
        <v>0</v>
      </c>
      <c r="BI396" s="139">
        <f>IF(N396="nulová",J396,0)</f>
        <v>0</v>
      </c>
      <c r="BJ396" s="16" t="s">
        <v>81</v>
      </c>
      <c r="BK396" s="139">
        <f>ROUND(I396*H396,2)</f>
        <v>0</v>
      </c>
      <c r="BL396" s="16" t="s">
        <v>264</v>
      </c>
      <c r="BM396" s="138" t="s">
        <v>879</v>
      </c>
    </row>
    <row r="397" spans="2:65" s="12" customFormat="1" ht="11.25">
      <c r="B397" s="140"/>
      <c r="D397" s="141" t="s">
        <v>169</v>
      </c>
      <c r="F397" s="143" t="s">
        <v>880</v>
      </c>
      <c r="H397" s="144">
        <v>3.0000000000000001E-3</v>
      </c>
      <c r="I397" s="145"/>
      <c r="L397" s="140"/>
      <c r="M397" s="146"/>
      <c r="T397" s="147"/>
      <c r="AT397" s="142" t="s">
        <v>169</v>
      </c>
      <c r="AU397" s="142" t="s">
        <v>91</v>
      </c>
      <c r="AV397" s="12" t="s">
        <v>86</v>
      </c>
      <c r="AW397" s="12" t="s">
        <v>4</v>
      </c>
      <c r="AX397" s="12" t="s">
        <v>81</v>
      </c>
      <c r="AY397" s="142" t="s">
        <v>161</v>
      </c>
    </row>
    <row r="398" spans="2:65" s="1" customFormat="1" ht="16.5" customHeight="1">
      <c r="B398" s="31"/>
      <c r="C398" s="155" t="s">
        <v>881</v>
      </c>
      <c r="D398" s="155" t="s">
        <v>297</v>
      </c>
      <c r="E398" s="156" t="s">
        <v>882</v>
      </c>
      <c r="F398" s="157" t="s">
        <v>883</v>
      </c>
      <c r="G398" s="158" t="s">
        <v>498</v>
      </c>
      <c r="H398" s="159">
        <v>3.4</v>
      </c>
      <c r="I398" s="160"/>
      <c r="J398" s="161">
        <f>ROUND(I398*H398,2)</f>
        <v>0</v>
      </c>
      <c r="K398" s="157" t="s">
        <v>167</v>
      </c>
      <c r="L398" s="162"/>
      <c r="M398" s="163" t="s">
        <v>1</v>
      </c>
      <c r="N398" s="164" t="s">
        <v>41</v>
      </c>
      <c r="P398" s="136">
        <f>O398*H398</f>
        <v>0</v>
      </c>
      <c r="Q398" s="136">
        <v>1E-3</v>
      </c>
      <c r="R398" s="136">
        <f>Q398*H398</f>
        <v>3.3999999999999998E-3</v>
      </c>
      <c r="S398" s="136">
        <v>0</v>
      </c>
      <c r="T398" s="137">
        <f>S398*H398</f>
        <v>0</v>
      </c>
      <c r="AR398" s="138" t="s">
        <v>264</v>
      </c>
      <c r="AT398" s="138" t="s">
        <v>297</v>
      </c>
      <c r="AU398" s="138" t="s">
        <v>91</v>
      </c>
      <c r="AY398" s="16" t="s">
        <v>161</v>
      </c>
      <c r="BE398" s="139">
        <f>IF(N398="základní",J398,0)</f>
        <v>0</v>
      </c>
      <c r="BF398" s="139">
        <f>IF(N398="snížená",J398,0)</f>
        <v>0</v>
      </c>
      <c r="BG398" s="139">
        <f>IF(N398="zákl. přenesená",J398,0)</f>
        <v>0</v>
      </c>
      <c r="BH398" s="139">
        <f>IF(N398="sníž. přenesená",J398,0)</f>
        <v>0</v>
      </c>
      <c r="BI398" s="139">
        <f>IF(N398="nulová",J398,0)</f>
        <v>0</v>
      </c>
      <c r="BJ398" s="16" t="s">
        <v>81</v>
      </c>
      <c r="BK398" s="139">
        <f>ROUND(I398*H398,2)</f>
        <v>0</v>
      </c>
      <c r="BL398" s="16" t="s">
        <v>264</v>
      </c>
      <c r="BM398" s="138" t="s">
        <v>884</v>
      </c>
    </row>
    <row r="399" spans="2:65" s="12" customFormat="1" ht="11.25">
      <c r="B399" s="140"/>
      <c r="D399" s="141" t="s">
        <v>169</v>
      </c>
      <c r="E399" s="142" t="s">
        <v>1</v>
      </c>
      <c r="F399" s="143" t="s">
        <v>885</v>
      </c>
      <c r="H399" s="144">
        <v>3.4</v>
      </c>
      <c r="I399" s="145"/>
      <c r="L399" s="140"/>
      <c r="M399" s="146"/>
      <c r="T399" s="147"/>
      <c r="AT399" s="142" t="s">
        <v>169</v>
      </c>
      <c r="AU399" s="142" t="s">
        <v>91</v>
      </c>
      <c r="AV399" s="12" t="s">
        <v>86</v>
      </c>
      <c r="AW399" s="12" t="s">
        <v>32</v>
      </c>
      <c r="AX399" s="12" t="s">
        <v>81</v>
      </c>
      <c r="AY399" s="142" t="s">
        <v>161</v>
      </c>
    </row>
    <row r="400" spans="2:65" s="1" customFormat="1" ht="21.75" customHeight="1">
      <c r="B400" s="31"/>
      <c r="C400" s="127" t="s">
        <v>886</v>
      </c>
      <c r="D400" s="127" t="s">
        <v>164</v>
      </c>
      <c r="E400" s="128" t="s">
        <v>887</v>
      </c>
      <c r="F400" s="129" t="s">
        <v>888</v>
      </c>
      <c r="G400" s="130" t="s">
        <v>95</v>
      </c>
      <c r="H400" s="131">
        <v>170</v>
      </c>
      <c r="I400" s="132"/>
      <c r="J400" s="133">
        <f>ROUND(I400*H400,2)</f>
        <v>0</v>
      </c>
      <c r="K400" s="129" t="s">
        <v>167</v>
      </c>
      <c r="L400" s="31"/>
      <c r="M400" s="134" t="s">
        <v>1</v>
      </c>
      <c r="N400" s="135" t="s">
        <v>41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264</v>
      </c>
      <c r="AT400" s="138" t="s">
        <v>164</v>
      </c>
      <c r="AU400" s="138" t="s">
        <v>91</v>
      </c>
      <c r="AY400" s="16" t="s">
        <v>161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6" t="s">
        <v>81</v>
      </c>
      <c r="BK400" s="139">
        <f>ROUND(I400*H400,2)</f>
        <v>0</v>
      </c>
      <c r="BL400" s="16" t="s">
        <v>264</v>
      </c>
      <c r="BM400" s="138" t="s">
        <v>889</v>
      </c>
    </row>
    <row r="401" spans="2:65" s="12" customFormat="1" ht="11.25">
      <c r="B401" s="140"/>
      <c r="D401" s="141" t="s">
        <v>169</v>
      </c>
      <c r="E401" s="142" t="s">
        <v>1</v>
      </c>
      <c r="F401" s="143" t="s">
        <v>106</v>
      </c>
      <c r="H401" s="144">
        <v>170</v>
      </c>
      <c r="I401" s="145"/>
      <c r="L401" s="140"/>
      <c r="M401" s="146"/>
      <c r="T401" s="147"/>
      <c r="AT401" s="142" t="s">
        <v>169</v>
      </c>
      <c r="AU401" s="142" t="s">
        <v>91</v>
      </c>
      <c r="AV401" s="12" t="s">
        <v>86</v>
      </c>
      <c r="AW401" s="12" t="s">
        <v>32</v>
      </c>
      <c r="AX401" s="12" t="s">
        <v>81</v>
      </c>
      <c r="AY401" s="142" t="s">
        <v>161</v>
      </c>
    </row>
    <row r="402" spans="2:65" s="1" customFormat="1" ht="16.5" customHeight="1">
      <c r="B402" s="31"/>
      <c r="C402" s="155" t="s">
        <v>890</v>
      </c>
      <c r="D402" s="155" t="s">
        <v>297</v>
      </c>
      <c r="E402" s="156" t="s">
        <v>444</v>
      </c>
      <c r="F402" s="157" t="s">
        <v>445</v>
      </c>
      <c r="G402" s="158" t="s">
        <v>213</v>
      </c>
      <c r="H402" s="159">
        <v>17</v>
      </c>
      <c r="I402" s="160"/>
      <c r="J402" s="161">
        <f>ROUND(I402*H402,2)</f>
        <v>0</v>
      </c>
      <c r="K402" s="157" t="s">
        <v>341</v>
      </c>
      <c r="L402" s="162"/>
      <c r="M402" s="163" t="s">
        <v>1</v>
      </c>
      <c r="N402" s="164" t="s">
        <v>41</v>
      </c>
      <c r="P402" s="136">
        <f>O402*H402</f>
        <v>0</v>
      </c>
      <c r="Q402" s="136">
        <v>0</v>
      </c>
      <c r="R402" s="136">
        <f>Q402*H402</f>
        <v>0</v>
      </c>
      <c r="S402" s="136">
        <v>0</v>
      </c>
      <c r="T402" s="137">
        <f>S402*H402</f>
        <v>0</v>
      </c>
      <c r="AR402" s="138" t="s">
        <v>264</v>
      </c>
      <c r="AT402" s="138" t="s">
        <v>297</v>
      </c>
      <c r="AU402" s="138" t="s">
        <v>91</v>
      </c>
      <c r="AY402" s="16" t="s">
        <v>161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81</v>
      </c>
      <c r="BK402" s="139">
        <f>ROUND(I402*H402,2)</f>
        <v>0</v>
      </c>
      <c r="BL402" s="16" t="s">
        <v>264</v>
      </c>
      <c r="BM402" s="138" t="s">
        <v>891</v>
      </c>
    </row>
    <row r="403" spans="2:65" s="12" customFormat="1" ht="11.25">
      <c r="B403" s="140"/>
      <c r="D403" s="141" t="s">
        <v>169</v>
      </c>
      <c r="E403" s="142" t="s">
        <v>1</v>
      </c>
      <c r="F403" s="143" t="s">
        <v>892</v>
      </c>
      <c r="H403" s="144">
        <v>17</v>
      </c>
      <c r="I403" s="145"/>
      <c r="L403" s="140"/>
      <c r="M403" s="146"/>
      <c r="T403" s="147"/>
      <c r="AT403" s="142" t="s">
        <v>169</v>
      </c>
      <c r="AU403" s="142" t="s">
        <v>91</v>
      </c>
      <c r="AV403" s="12" t="s">
        <v>86</v>
      </c>
      <c r="AW403" s="12" t="s">
        <v>32</v>
      </c>
      <c r="AX403" s="12" t="s">
        <v>81</v>
      </c>
      <c r="AY403" s="142" t="s">
        <v>161</v>
      </c>
    </row>
    <row r="404" spans="2:65" s="1" customFormat="1" ht="16.5" customHeight="1">
      <c r="B404" s="31"/>
      <c r="C404" s="127" t="s">
        <v>893</v>
      </c>
      <c r="D404" s="127" t="s">
        <v>164</v>
      </c>
      <c r="E404" s="128" t="s">
        <v>894</v>
      </c>
      <c r="F404" s="129" t="s">
        <v>895</v>
      </c>
      <c r="G404" s="130" t="s">
        <v>95</v>
      </c>
      <c r="H404" s="131">
        <v>170</v>
      </c>
      <c r="I404" s="132"/>
      <c r="J404" s="133">
        <f>ROUND(I404*H404,2)</f>
        <v>0</v>
      </c>
      <c r="K404" s="129" t="s">
        <v>167</v>
      </c>
      <c r="L404" s="31"/>
      <c r="M404" s="134" t="s">
        <v>1</v>
      </c>
      <c r="N404" s="135" t="s">
        <v>41</v>
      </c>
      <c r="P404" s="136">
        <f>O404*H404</f>
        <v>0</v>
      </c>
      <c r="Q404" s="136">
        <v>0</v>
      </c>
      <c r="R404" s="136">
        <f>Q404*H404</f>
        <v>0</v>
      </c>
      <c r="S404" s="136">
        <v>0</v>
      </c>
      <c r="T404" s="137">
        <f>S404*H404</f>
        <v>0</v>
      </c>
      <c r="AR404" s="138" t="s">
        <v>264</v>
      </c>
      <c r="AT404" s="138" t="s">
        <v>164</v>
      </c>
      <c r="AU404" s="138" t="s">
        <v>91</v>
      </c>
      <c r="AY404" s="16" t="s">
        <v>161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6" t="s">
        <v>81</v>
      </c>
      <c r="BK404" s="139">
        <f>ROUND(I404*H404,2)</f>
        <v>0</v>
      </c>
      <c r="BL404" s="16" t="s">
        <v>264</v>
      </c>
      <c r="BM404" s="138" t="s">
        <v>896</v>
      </c>
    </row>
    <row r="405" spans="2:65" s="1" customFormat="1" ht="16.5" customHeight="1">
      <c r="B405" s="31"/>
      <c r="C405" s="127" t="s">
        <v>108</v>
      </c>
      <c r="D405" s="127" t="s">
        <v>164</v>
      </c>
      <c r="E405" s="128" t="s">
        <v>897</v>
      </c>
      <c r="F405" s="129" t="s">
        <v>898</v>
      </c>
      <c r="G405" s="130" t="s">
        <v>95</v>
      </c>
      <c r="H405" s="131">
        <v>170</v>
      </c>
      <c r="I405" s="132"/>
      <c r="J405" s="133">
        <f>ROUND(I405*H405,2)</f>
        <v>0</v>
      </c>
      <c r="K405" s="129" t="s">
        <v>167</v>
      </c>
      <c r="L405" s="31"/>
      <c r="M405" s="134" t="s">
        <v>1</v>
      </c>
      <c r="N405" s="135" t="s">
        <v>41</v>
      </c>
      <c r="P405" s="136">
        <f>O405*H405</f>
        <v>0</v>
      </c>
      <c r="Q405" s="136">
        <v>0</v>
      </c>
      <c r="R405" s="136">
        <f>Q405*H405</f>
        <v>0</v>
      </c>
      <c r="S405" s="136">
        <v>0</v>
      </c>
      <c r="T405" s="137">
        <f>S405*H405</f>
        <v>0</v>
      </c>
      <c r="AR405" s="138" t="s">
        <v>264</v>
      </c>
      <c r="AT405" s="138" t="s">
        <v>164</v>
      </c>
      <c r="AU405" s="138" t="s">
        <v>91</v>
      </c>
      <c r="AY405" s="16" t="s">
        <v>161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6" t="s">
        <v>81</v>
      </c>
      <c r="BK405" s="139">
        <f>ROUND(I405*H405,2)</f>
        <v>0</v>
      </c>
      <c r="BL405" s="16" t="s">
        <v>264</v>
      </c>
      <c r="BM405" s="138" t="s">
        <v>899</v>
      </c>
    </row>
    <row r="406" spans="2:65" s="1" customFormat="1" ht="16.5" customHeight="1">
      <c r="B406" s="31"/>
      <c r="C406" s="155" t="s">
        <v>900</v>
      </c>
      <c r="D406" s="155" t="s">
        <v>297</v>
      </c>
      <c r="E406" s="156" t="s">
        <v>901</v>
      </c>
      <c r="F406" s="157" t="s">
        <v>902</v>
      </c>
      <c r="G406" s="158" t="s">
        <v>498</v>
      </c>
      <c r="H406" s="159">
        <v>5.0999999999999996</v>
      </c>
      <c r="I406" s="160"/>
      <c r="J406" s="161">
        <f>ROUND(I406*H406,2)</f>
        <v>0</v>
      </c>
      <c r="K406" s="157" t="s">
        <v>167</v>
      </c>
      <c r="L406" s="162"/>
      <c r="M406" s="163" t="s">
        <v>1</v>
      </c>
      <c r="N406" s="164" t="s">
        <v>41</v>
      </c>
      <c r="P406" s="136">
        <f>O406*H406</f>
        <v>0</v>
      </c>
      <c r="Q406" s="136">
        <v>1E-3</v>
      </c>
      <c r="R406" s="136">
        <f>Q406*H406</f>
        <v>5.0999999999999995E-3</v>
      </c>
      <c r="S406" s="136">
        <v>0</v>
      </c>
      <c r="T406" s="137">
        <f>S406*H406</f>
        <v>0</v>
      </c>
      <c r="AR406" s="138" t="s">
        <v>264</v>
      </c>
      <c r="AT406" s="138" t="s">
        <v>297</v>
      </c>
      <c r="AU406" s="138" t="s">
        <v>91</v>
      </c>
      <c r="AY406" s="16" t="s">
        <v>161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6" t="s">
        <v>81</v>
      </c>
      <c r="BK406" s="139">
        <f>ROUND(I406*H406,2)</f>
        <v>0</v>
      </c>
      <c r="BL406" s="16" t="s">
        <v>264</v>
      </c>
      <c r="BM406" s="138" t="s">
        <v>903</v>
      </c>
    </row>
    <row r="407" spans="2:65" s="12" customFormat="1" ht="11.25">
      <c r="B407" s="140"/>
      <c r="D407" s="141" t="s">
        <v>169</v>
      </c>
      <c r="F407" s="143" t="s">
        <v>904</v>
      </c>
      <c r="H407" s="144">
        <v>5.0999999999999996</v>
      </c>
      <c r="I407" s="145"/>
      <c r="L407" s="140"/>
      <c r="M407" s="146"/>
      <c r="T407" s="147"/>
      <c r="AT407" s="142" t="s">
        <v>169</v>
      </c>
      <c r="AU407" s="142" t="s">
        <v>91</v>
      </c>
      <c r="AV407" s="12" t="s">
        <v>86</v>
      </c>
      <c r="AW407" s="12" t="s">
        <v>4</v>
      </c>
      <c r="AX407" s="12" t="s">
        <v>81</v>
      </c>
      <c r="AY407" s="142" t="s">
        <v>161</v>
      </c>
    </row>
    <row r="408" spans="2:65" s="1" customFormat="1" ht="16.5" customHeight="1">
      <c r="B408" s="31"/>
      <c r="C408" s="127" t="s">
        <v>905</v>
      </c>
      <c r="D408" s="127" t="s">
        <v>164</v>
      </c>
      <c r="E408" s="128" t="s">
        <v>906</v>
      </c>
      <c r="F408" s="129" t="s">
        <v>907</v>
      </c>
      <c r="G408" s="130" t="s">
        <v>95</v>
      </c>
      <c r="H408" s="131">
        <v>170</v>
      </c>
      <c r="I408" s="132"/>
      <c r="J408" s="133">
        <f>ROUND(I408*H408,2)</f>
        <v>0</v>
      </c>
      <c r="K408" s="129" t="s">
        <v>167</v>
      </c>
      <c r="L408" s="31"/>
      <c r="M408" s="134" t="s">
        <v>1</v>
      </c>
      <c r="N408" s="135" t="s">
        <v>41</v>
      </c>
      <c r="P408" s="136">
        <f>O408*H408</f>
        <v>0</v>
      </c>
      <c r="Q408" s="136">
        <v>0</v>
      </c>
      <c r="R408" s="136">
        <f>Q408*H408</f>
        <v>0</v>
      </c>
      <c r="S408" s="136">
        <v>0</v>
      </c>
      <c r="T408" s="137">
        <f>S408*H408</f>
        <v>0</v>
      </c>
      <c r="AR408" s="138" t="s">
        <v>81</v>
      </c>
      <c r="AT408" s="138" t="s">
        <v>164</v>
      </c>
      <c r="AU408" s="138" t="s">
        <v>91</v>
      </c>
      <c r="AY408" s="16" t="s">
        <v>161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6" t="s">
        <v>81</v>
      </c>
      <c r="BK408" s="139">
        <f>ROUND(I408*H408,2)</f>
        <v>0</v>
      </c>
      <c r="BL408" s="16" t="s">
        <v>81</v>
      </c>
      <c r="BM408" s="138" t="s">
        <v>908</v>
      </c>
    </row>
    <row r="409" spans="2:65" s="11" customFormat="1" ht="20.85" customHeight="1">
      <c r="B409" s="115"/>
      <c r="D409" s="116" t="s">
        <v>75</v>
      </c>
      <c r="E409" s="125" t="s">
        <v>384</v>
      </c>
      <c r="F409" s="125" t="s">
        <v>385</v>
      </c>
      <c r="I409" s="118"/>
      <c r="J409" s="126">
        <f>BK409</f>
        <v>0</v>
      </c>
      <c r="L409" s="115"/>
      <c r="M409" s="120"/>
      <c r="P409" s="121">
        <f>SUM(P410:P411)</f>
        <v>0</v>
      </c>
      <c r="R409" s="121">
        <f>SUM(R410:R411)</f>
        <v>0</v>
      </c>
      <c r="T409" s="122">
        <f>SUM(T410:T411)</f>
        <v>0</v>
      </c>
      <c r="AR409" s="116" t="s">
        <v>81</v>
      </c>
      <c r="AT409" s="123" t="s">
        <v>75</v>
      </c>
      <c r="AU409" s="123" t="s">
        <v>86</v>
      </c>
      <c r="AY409" s="116" t="s">
        <v>161</v>
      </c>
      <c r="BK409" s="124">
        <f>SUM(BK410:BK411)</f>
        <v>0</v>
      </c>
    </row>
    <row r="410" spans="2:65" s="1" customFormat="1" ht="16.5" customHeight="1">
      <c r="B410" s="31"/>
      <c r="C410" s="127" t="s">
        <v>909</v>
      </c>
      <c r="D410" s="127" t="s">
        <v>164</v>
      </c>
      <c r="E410" s="128" t="s">
        <v>910</v>
      </c>
      <c r="F410" s="129" t="s">
        <v>911</v>
      </c>
      <c r="G410" s="130" t="s">
        <v>213</v>
      </c>
      <c r="H410" s="131">
        <v>30</v>
      </c>
      <c r="I410" s="132"/>
      <c r="J410" s="133">
        <f>ROUND(I410*H410,2)</f>
        <v>0</v>
      </c>
      <c r="K410" s="129" t="s">
        <v>167</v>
      </c>
      <c r="L410" s="31"/>
      <c r="M410" s="134" t="s">
        <v>1</v>
      </c>
      <c r="N410" s="135" t="s">
        <v>41</v>
      </c>
      <c r="P410" s="136">
        <f>O410*H410</f>
        <v>0</v>
      </c>
      <c r="Q410" s="136">
        <v>0</v>
      </c>
      <c r="R410" s="136">
        <f>Q410*H410</f>
        <v>0</v>
      </c>
      <c r="S410" s="136">
        <v>0</v>
      </c>
      <c r="T410" s="137">
        <f>S410*H410</f>
        <v>0</v>
      </c>
      <c r="AR410" s="138" t="s">
        <v>114</v>
      </c>
      <c r="AT410" s="138" t="s">
        <v>164</v>
      </c>
      <c r="AU410" s="138" t="s">
        <v>91</v>
      </c>
      <c r="AY410" s="16" t="s">
        <v>161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6" t="s">
        <v>81</v>
      </c>
      <c r="BK410" s="139">
        <f>ROUND(I410*H410,2)</f>
        <v>0</v>
      </c>
      <c r="BL410" s="16" t="s">
        <v>114</v>
      </c>
      <c r="BM410" s="138" t="s">
        <v>912</v>
      </c>
    </row>
    <row r="411" spans="2:65" s="1" customFormat="1" ht="16.5" customHeight="1">
      <c r="B411" s="31"/>
      <c r="C411" s="127" t="s">
        <v>913</v>
      </c>
      <c r="D411" s="127" t="s">
        <v>164</v>
      </c>
      <c r="E411" s="128" t="s">
        <v>914</v>
      </c>
      <c r="F411" s="129" t="s">
        <v>915</v>
      </c>
      <c r="G411" s="130" t="s">
        <v>213</v>
      </c>
      <c r="H411" s="131">
        <v>30</v>
      </c>
      <c r="I411" s="132"/>
      <c r="J411" s="133">
        <f>ROUND(I411*H411,2)</f>
        <v>0</v>
      </c>
      <c r="K411" s="129" t="s">
        <v>167</v>
      </c>
      <c r="L411" s="31"/>
      <c r="M411" s="134" t="s">
        <v>1</v>
      </c>
      <c r="N411" s="135" t="s">
        <v>41</v>
      </c>
      <c r="P411" s="136">
        <f>O411*H411</f>
        <v>0</v>
      </c>
      <c r="Q411" s="136">
        <v>0</v>
      </c>
      <c r="R411" s="136">
        <f>Q411*H411</f>
        <v>0</v>
      </c>
      <c r="S411" s="136">
        <v>0</v>
      </c>
      <c r="T411" s="137">
        <f>S411*H411</f>
        <v>0</v>
      </c>
      <c r="AR411" s="138" t="s">
        <v>114</v>
      </c>
      <c r="AT411" s="138" t="s">
        <v>164</v>
      </c>
      <c r="AU411" s="138" t="s">
        <v>91</v>
      </c>
      <c r="AY411" s="16" t="s">
        <v>161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6" t="s">
        <v>81</v>
      </c>
      <c r="BK411" s="139">
        <f>ROUND(I411*H411,2)</f>
        <v>0</v>
      </c>
      <c r="BL411" s="16" t="s">
        <v>114</v>
      </c>
      <c r="BM411" s="138" t="s">
        <v>916</v>
      </c>
    </row>
    <row r="412" spans="2:65" s="11" customFormat="1" ht="22.9" customHeight="1">
      <c r="B412" s="115"/>
      <c r="D412" s="116" t="s">
        <v>75</v>
      </c>
      <c r="E412" s="125" t="s">
        <v>917</v>
      </c>
      <c r="F412" s="125" t="s">
        <v>918</v>
      </c>
      <c r="I412" s="118"/>
      <c r="J412" s="126">
        <f>BK412</f>
        <v>0</v>
      </c>
      <c r="L412" s="115"/>
      <c r="M412" s="120"/>
      <c r="P412" s="121">
        <f>SUM(P413:P431)</f>
        <v>0</v>
      </c>
      <c r="R412" s="121">
        <f>SUM(R413:R431)</f>
        <v>5.9983499999999994</v>
      </c>
      <c r="T412" s="122">
        <f>SUM(T413:T431)</f>
        <v>0</v>
      </c>
      <c r="AR412" s="116" t="s">
        <v>114</v>
      </c>
      <c r="AT412" s="123" t="s">
        <v>75</v>
      </c>
      <c r="AU412" s="123" t="s">
        <v>81</v>
      </c>
      <c r="AY412" s="116" t="s">
        <v>161</v>
      </c>
      <c r="BK412" s="124">
        <f>SUM(BK413:BK431)</f>
        <v>0</v>
      </c>
    </row>
    <row r="413" spans="2:65" s="1" customFormat="1" ht="16.5" customHeight="1">
      <c r="B413" s="31"/>
      <c r="C413" s="127" t="s">
        <v>919</v>
      </c>
      <c r="D413" s="127" t="s">
        <v>164</v>
      </c>
      <c r="E413" s="128" t="s">
        <v>920</v>
      </c>
      <c r="F413" s="129" t="s">
        <v>921</v>
      </c>
      <c r="G413" s="130" t="s">
        <v>197</v>
      </c>
      <c r="H413" s="131">
        <v>3</v>
      </c>
      <c r="I413" s="132"/>
      <c r="J413" s="133">
        <f t="shared" ref="J413:J431" si="50">ROUND(I413*H413,2)</f>
        <v>0</v>
      </c>
      <c r="K413" s="129" t="s">
        <v>167</v>
      </c>
      <c r="L413" s="31"/>
      <c r="M413" s="134" t="s">
        <v>1</v>
      </c>
      <c r="N413" s="135" t="s">
        <v>41</v>
      </c>
      <c r="P413" s="136">
        <f t="shared" ref="P413:P431" si="51">O413*H413</f>
        <v>0</v>
      </c>
      <c r="Q413" s="136">
        <v>7.2870000000000004E-2</v>
      </c>
      <c r="R413" s="136">
        <f t="shared" ref="R413:R431" si="52">Q413*H413</f>
        <v>0.21861000000000003</v>
      </c>
      <c r="S413" s="136">
        <v>0</v>
      </c>
      <c r="T413" s="137">
        <f t="shared" ref="T413:T431" si="53">S413*H413</f>
        <v>0</v>
      </c>
      <c r="AR413" s="138" t="s">
        <v>114</v>
      </c>
      <c r="AT413" s="138" t="s">
        <v>164</v>
      </c>
      <c r="AU413" s="138" t="s">
        <v>86</v>
      </c>
      <c r="AY413" s="16" t="s">
        <v>161</v>
      </c>
      <c r="BE413" s="139">
        <f t="shared" ref="BE413:BE431" si="54">IF(N413="základní",J413,0)</f>
        <v>0</v>
      </c>
      <c r="BF413" s="139">
        <f t="shared" ref="BF413:BF431" si="55">IF(N413="snížená",J413,0)</f>
        <v>0</v>
      </c>
      <c r="BG413" s="139">
        <f t="shared" ref="BG413:BG431" si="56">IF(N413="zákl. přenesená",J413,0)</f>
        <v>0</v>
      </c>
      <c r="BH413" s="139">
        <f t="shared" ref="BH413:BH431" si="57">IF(N413="sníž. přenesená",J413,0)</f>
        <v>0</v>
      </c>
      <c r="BI413" s="139">
        <f t="shared" ref="BI413:BI431" si="58">IF(N413="nulová",J413,0)</f>
        <v>0</v>
      </c>
      <c r="BJ413" s="16" t="s">
        <v>81</v>
      </c>
      <c r="BK413" s="139">
        <f t="shared" ref="BK413:BK431" si="59">ROUND(I413*H413,2)</f>
        <v>0</v>
      </c>
      <c r="BL413" s="16" t="s">
        <v>114</v>
      </c>
      <c r="BM413" s="138" t="s">
        <v>922</v>
      </c>
    </row>
    <row r="414" spans="2:65" s="1" customFormat="1" ht="24.2" customHeight="1">
      <c r="B414" s="31"/>
      <c r="C414" s="155" t="s">
        <v>923</v>
      </c>
      <c r="D414" s="155" t="s">
        <v>297</v>
      </c>
      <c r="E414" s="156" t="s">
        <v>924</v>
      </c>
      <c r="F414" s="157" t="s">
        <v>925</v>
      </c>
      <c r="G414" s="158" t="s">
        <v>197</v>
      </c>
      <c r="H414" s="159">
        <v>3</v>
      </c>
      <c r="I414" s="160"/>
      <c r="J414" s="161">
        <f t="shared" si="50"/>
        <v>0</v>
      </c>
      <c r="K414" s="157" t="s">
        <v>341</v>
      </c>
      <c r="L414" s="162"/>
      <c r="M414" s="163" t="s">
        <v>1</v>
      </c>
      <c r="N414" s="164" t="s">
        <v>41</v>
      </c>
      <c r="P414" s="136">
        <f t="shared" si="51"/>
        <v>0</v>
      </c>
      <c r="Q414" s="136">
        <v>1.35E-2</v>
      </c>
      <c r="R414" s="136">
        <f t="shared" si="52"/>
        <v>4.0500000000000001E-2</v>
      </c>
      <c r="S414" s="136">
        <v>0</v>
      </c>
      <c r="T414" s="137">
        <f t="shared" si="53"/>
        <v>0</v>
      </c>
      <c r="AR414" s="138" t="s">
        <v>199</v>
      </c>
      <c r="AT414" s="138" t="s">
        <v>297</v>
      </c>
      <c r="AU414" s="138" t="s">
        <v>86</v>
      </c>
      <c r="AY414" s="16" t="s">
        <v>161</v>
      </c>
      <c r="BE414" s="139">
        <f t="shared" si="54"/>
        <v>0</v>
      </c>
      <c r="BF414" s="139">
        <f t="shared" si="55"/>
        <v>0</v>
      </c>
      <c r="BG414" s="139">
        <f t="shared" si="56"/>
        <v>0</v>
      </c>
      <c r="BH414" s="139">
        <f t="shared" si="57"/>
        <v>0</v>
      </c>
      <c r="BI414" s="139">
        <f t="shared" si="58"/>
        <v>0</v>
      </c>
      <c r="BJ414" s="16" t="s">
        <v>81</v>
      </c>
      <c r="BK414" s="139">
        <f t="shared" si="59"/>
        <v>0</v>
      </c>
      <c r="BL414" s="16" t="s">
        <v>114</v>
      </c>
      <c r="BM414" s="138" t="s">
        <v>926</v>
      </c>
    </row>
    <row r="415" spans="2:65" s="1" customFormat="1" ht="16.5" customHeight="1">
      <c r="B415" s="31"/>
      <c r="C415" s="127" t="s">
        <v>927</v>
      </c>
      <c r="D415" s="127" t="s">
        <v>164</v>
      </c>
      <c r="E415" s="128" t="s">
        <v>928</v>
      </c>
      <c r="F415" s="129" t="s">
        <v>929</v>
      </c>
      <c r="G415" s="130" t="s">
        <v>197</v>
      </c>
      <c r="H415" s="131">
        <v>10</v>
      </c>
      <c r="I415" s="132"/>
      <c r="J415" s="133">
        <f t="shared" si="50"/>
        <v>0</v>
      </c>
      <c r="K415" s="129" t="s">
        <v>167</v>
      </c>
      <c r="L415" s="31"/>
      <c r="M415" s="134" t="s">
        <v>1</v>
      </c>
      <c r="N415" s="135" t="s">
        <v>41</v>
      </c>
      <c r="P415" s="136">
        <f t="shared" si="51"/>
        <v>0</v>
      </c>
      <c r="Q415" s="136">
        <v>0.35743999999999998</v>
      </c>
      <c r="R415" s="136">
        <f t="shared" si="52"/>
        <v>3.5743999999999998</v>
      </c>
      <c r="S415" s="136">
        <v>0</v>
      </c>
      <c r="T415" s="137">
        <f t="shared" si="53"/>
        <v>0</v>
      </c>
      <c r="AR415" s="138" t="s">
        <v>114</v>
      </c>
      <c r="AT415" s="138" t="s">
        <v>164</v>
      </c>
      <c r="AU415" s="138" t="s">
        <v>86</v>
      </c>
      <c r="AY415" s="16" t="s">
        <v>161</v>
      </c>
      <c r="BE415" s="139">
        <f t="shared" si="54"/>
        <v>0</v>
      </c>
      <c r="BF415" s="139">
        <f t="shared" si="55"/>
        <v>0</v>
      </c>
      <c r="BG415" s="139">
        <f t="shared" si="56"/>
        <v>0</v>
      </c>
      <c r="BH415" s="139">
        <f t="shared" si="57"/>
        <v>0</v>
      </c>
      <c r="BI415" s="139">
        <f t="shared" si="58"/>
        <v>0</v>
      </c>
      <c r="BJ415" s="16" t="s">
        <v>81</v>
      </c>
      <c r="BK415" s="139">
        <f t="shared" si="59"/>
        <v>0</v>
      </c>
      <c r="BL415" s="16" t="s">
        <v>114</v>
      </c>
      <c r="BM415" s="138" t="s">
        <v>930</v>
      </c>
    </row>
    <row r="416" spans="2:65" s="1" customFormat="1" ht="33" customHeight="1">
      <c r="B416" s="31"/>
      <c r="C416" s="155" t="s">
        <v>931</v>
      </c>
      <c r="D416" s="155" t="s">
        <v>297</v>
      </c>
      <c r="E416" s="156" t="s">
        <v>932</v>
      </c>
      <c r="F416" s="157" t="s">
        <v>933</v>
      </c>
      <c r="G416" s="158" t="s">
        <v>197</v>
      </c>
      <c r="H416" s="159">
        <v>5</v>
      </c>
      <c r="I416" s="160"/>
      <c r="J416" s="161">
        <f t="shared" si="50"/>
        <v>0</v>
      </c>
      <c r="K416" s="157" t="s">
        <v>341</v>
      </c>
      <c r="L416" s="162"/>
      <c r="M416" s="163" t="s">
        <v>1</v>
      </c>
      <c r="N416" s="164" t="s">
        <v>41</v>
      </c>
      <c r="P416" s="136">
        <f t="shared" si="51"/>
        <v>0</v>
      </c>
      <c r="Q416" s="136">
        <v>5.6599999999999998E-2</v>
      </c>
      <c r="R416" s="136">
        <f t="shared" si="52"/>
        <v>0.28299999999999997</v>
      </c>
      <c r="S416" s="136">
        <v>0</v>
      </c>
      <c r="T416" s="137">
        <f t="shared" si="53"/>
        <v>0</v>
      </c>
      <c r="AR416" s="138" t="s">
        <v>199</v>
      </c>
      <c r="AT416" s="138" t="s">
        <v>297</v>
      </c>
      <c r="AU416" s="138" t="s">
        <v>86</v>
      </c>
      <c r="AY416" s="16" t="s">
        <v>161</v>
      </c>
      <c r="BE416" s="139">
        <f t="shared" si="54"/>
        <v>0</v>
      </c>
      <c r="BF416" s="139">
        <f t="shared" si="55"/>
        <v>0</v>
      </c>
      <c r="BG416" s="139">
        <f t="shared" si="56"/>
        <v>0</v>
      </c>
      <c r="BH416" s="139">
        <f t="shared" si="57"/>
        <v>0</v>
      </c>
      <c r="BI416" s="139">
        <f t="shared" si="58"/>
        <v>0</v>
      </c>
      <c r="BJ416" s="16" t="s">
        <v>81</v>
      </c>
      <c r="BK416" s="139">
        <f t="shared" si="59"/>
        <v>0</v>
      </c>
      <c r="BL416" s="16" t="s">
        <v>114</v>
      </c>
      <c r="BM416" s="138" t="s">
        <v>934</v>
      </c>
    </row>
    <row r="417" spans="2:65" s="1" customFormat="1" ht="37.9" customHeight="1">
      <c r="B417" s="31"/>
      <c r="C417" s="155" t="s">
        <v>935</v>
      </c>
      <c r="D417" s="155" t="s">
        <v>297</v>
      </c>
      <c r="E417" s="156" t="s">
        <v>936</v>
      </c>
      <c r="F417" s="157" t="s">
        <v>937</v>
      </c>
      <c r="G417" s="158" t="s">
        <v>197</v>
      </c>
      <c r="H417" s="159">
        <v>2</v>
      </c>
      <c r="I417" s="160"/>
      <c r="J417" s="161">
        <f t="shared" si="50"/>
        <v>0</v>
      </c>
      <c r="K417" s="157" t="s">
        <v>341</v>
      </c>
      <c r="L417" s="162"/>
      <c r="M417" s="163" t="s">
        <v>1</v>
      </c>
      <c r="N417" s="164" t="s">
        <v>41</v>
      </c>
      <c r="P417" s="136">
        <f t="shared" si="51"/>
        <v>0</v>
      </c>
      <c r="Q417" s="136">
        <v>5.6599999999999998E-2</v>
      </c>
      <c r="R417" s="136">
        <f t="shared" si="52"/>
        <v>0.1132</v>
      </c>
      <c r="S417" s="136">
        <v>0</v>
      </c>
      <c r="T417" s="137">
        <f t="shared" si="53"/>
        <v>0</v>
      </c>
      <c r="AR417" s="138" t="s">
        <v>199</v>
      </c>
      <c r="AT417" s="138" t="s">
        <v>297</v>
      </c>
      <c r="AU417" s="138" t="s">
        <v>86</v>
      </c>
      <c r="AY417" s="16" t="s">
        <v>161</v>
      </c>
      <c r="BE417" s="139">
        <f t="shared" si="54"/>
        <v>0</v>
      </c>
      <c r="BF417" s="139">
        <f t="shared" si="55"/>
        <v>0</v>
      </c>
      <c r="BG417" s="139">
        <f t="shared" si="56"/>
        <v>0</v>
      </c>
      <c r="BH417" s="139">
        <f t="shared" si="57"/>
        <v>0</v>
      </c>
      <c r="BI417" s="139">
        <f t="shared" si="58"/>
        <v>0</v>
      </c>
      <c r="BJ417" s="16" t="s">
        <v>81</v>
      </c>
      <c r="BK417" s="139">
        <f t="shared" si="59"/>
        <v>0</v>
      </c>
      <c r="BL417" s="16" t="s">
        <v>114</v>
      </c>
      <c r="BM417" s="138" t="s">
        <v>938</v>
      </c>
    </row>
    <row r="418" spans="2:65" s="1" customFormat="1" ht="37.9" customHeight="1">
      <c r="B418" s="31"/>
      <c r="C418" s="155" t="s">
        <v>939</v>
      </c>
      <c r="D418" s="155" t="s">
        <v>297</v>
      </c>
      <c r="E418" s="156" t="s">
        <v>940</v>
      </c>
      <c r="F418" s="157" t="s">
        <v>941</v>
      </c>
      <c r="G418" s="158" t="s">
        <v>197</v>
      </c>
      <c r="H418" s="159">
        <v>3</v>
      </c>
      <c r="I418" s="160"/>
      <c r="J418" s="161">
        <f t="shared" si="50"/>
        <v>0</v>
      </c>
      <c r="K418" s="157" t="s">
        <v>341</v>
      </c>
      <c r="L418" s="162"/>
      <c r="M418" s="163" t="s">
        <v>1</v>
      </c>
      <c r="N418" s="164" t="s">
        <v>41</v>
      </c>
      <c r="P418" s="136">
        <f t="shared" si="51"/>
        <v>0</v>
      </c>
      <c r="Q418" s="136">
        <v>5.6599999999999998E-2</v>
      </c>
      <c r="R418" s="136">
        <f t="shared" si="52"/>
        <v>0.16980000000000001</v>
      </c>
      <c r="S418" s="136">
        <v>0</v>
      </c>
      <c r="T418" s="137">
        <f t="shared" si="53"/>
        <v>0</v>
      </c>
      <c r="AR418" s="138" t="s">
        <v>199</v>
      </c>
      <c r="AT418" s="138" t="s">
        <v>297</v>
      </c>
      <c r="AU418" s="138" t="s">
        <v>86</v>
      </c>
      <c r="AY418" s="16" t="s">
        <v>161</v>
      </c>
      <c r="BE418" s="139">
        <f t="shared" si="54"/>
        <v>0</v>
      </c>
      <c r="BF418" s="139">
        <f t="shared" si="55"/>
        <v>0</v>
      </c>
      <c r="BG418" s="139">
        <f t="shared" si="56"/>
        <v>0</v>
      </c>
      <c r="BH418" s="139">
        <f t="shared" si="57"/>
        <v>0</v>
      </c>
      <c r="BI418" s="139">
        <f t="shared" si="58"/>
        <v>0</v>
      </c>
      <c r="BJ418" s="16" t="s">
        <v>81</v>
      </c>
      <c r="BK418" s="139">
        <f t="shared" si="59"/>
        <v>0</v>
      </c>
      <c r="BL418" s="16" t="s">
        <v>114</v>
      </c>
      <c r="BM418" s="138" t="s">
        <v>942</v>
      </c>
    </row>
    <row r="419" spans="2:65" s="1" customFormat="1" ht="16.5" customHeight="1">
      <c r="B419" s="31"/>
      <c r="C419" s="127" t="s">
        <v>943</v>
      </c>
      <c r="D419" s="127" t="s">
        <v>164</v>
      </c>
      <c r="E419" s="128" t="s">
        <v>944</v>
      </c>
      <c r="F419" s="129" t="s">
        <v>945</v>
      </c>
      <c r="G419" s="130" t="s">
        <v>197</v>
      </c>
      <c r="H419" s="131">
        <v>1</v>
      </c>
      <c r="I419" s="132"/>
      <c r="J419" s="133">
        <f t="shared" si="50"/>
        <v>0</v>
      </c>
      <c r="K419" s="129" t="s">
        <v>341</v>
      </c>
      <c r="L419" s="31"/>
      <c r="M419" s="134" t="s">
        <v>1</v>
      </c>
      <c r="N419" s="135" t="s">
        <v>41</v>
      </c>
      <c r="P419" s="136">
        <f t="shared" si="51"/>
        <v>0</v>
      </c>
      <c r="Q419" s="136">
        <v>0.35743999999999998</v>
      </c>
      <c r="R419" s="136">
        <f t="shared" si="52"/>
        <v>0.35743999999999998</v>
      </c>
      <c r="S419" s="136">
        <v>0</v>
      </c>
      <c r="T419" s="137">
        <f t="shared" si="53"/>
        <v>0</v>
      </c>
      <c r="AR419" s="138" t="s">
        <v>114</v>
      </c>
      <c r="AT419" s="138" t="s">
        <v>164</v>
      </c>
      <c r="AU419" s="138" t="s">
        <v>86</v>
      </c>
      <c r="AY419" s="16" t="s">
        <v>161</v>
      </c>
      <c r="BE419" s="139">
        <f t="shared" si="54"/>
        <v>0</v>
      </c>
      <c r="BF419" s="139">
        <f t="shared" si="55"/>
        <v>0</v>
      </c>
      <c r="BG419" s="139">
        <f t="shared" si="56"/>
        <v>0</v>
      </c>
      <c r="BH419" s="139">
        <f t="shared" si="57"/>
        <v>0</v>
      </c>
      <c r="BI419" s="139">
        <f t="shared" si="58"/>
        <v>0</v>
      </c>
      <c r="BJ419" s="16" t="s">
        <v>81</v>
      </c>
      <c r="BK419" s="139">
        <f t="shared" si="59"/>
        <v>0</v>
      </c>
      <c r="BL419" s="16" t="s">
        <v>114</v>
      </c>
      <c r="BM419" s="138" t="s">
        <v>946</v>
      </c>
    </row>
    <row r="420" spans="2:65" s="1" customFormat="1" ht="24.2" customHeight="1">
      <c r="B420" s="31"/>
      <c r="C420" s="155" t="s">
        <v>947</v>
      </c>
      <c r="D420" s="155" t="s">
        <v>297</v>
      </c>
      <c r="E420" s="156" t="s">
        <v>948</v>
      </c>
      <c r="F420" s="157" t="s">
        <v>949</v>
      </c>
      <c r="G420" s="158" t="s">
        <v>197</v>
      </c>
      <c r="H420" s="159">
        <v>2</v>
      </c>
      <c r="I420" s="160"/>
      <c r="J420" s="161">
        <f t="shared" si="50"/>
        <v>0</v>
      </c>
      <c r="K420" s="157" t="s">
        <v>341</v>
      </c>
      <c r="L420" s="162"/>
      <c r="M420" s="163" t="s">
        <v>1</v>
      </c>
      <c r="N420" s="164" t="s">
        <v>41</v>
      </c>
      <c r="P420" s="136">
        <f t="shared" si="51"/>
        <v>0</v>
      </c>
      <c r="Q420" s="136">
        <v>5.6599999999999998E-2</v>
      </c>
      <c r="R420" s="136">
        <f t="shared" si="52"/>
        <v>0.1132</v>
      </c>
      <c r="S420" s="136">
        <v>0</v>
      </c>
      <c r="T420" s="137">
        <f t="shared" si="53"/>
        <v>0</v>
      </c>
      <c r="AR420" s="138" t="s">
        <v>199</v>
      </c>
      <c r="AT420" s="138" t="s">
        <v>297</v>
      </c>
      <c r="AU420" s="138" t="s">
        <v>86</v>
      </c>
      <c r="AY420" s="16" t="s">
        <v>161</v>
      </c>
      <c r="BE420" s="139">
        <f t="shared" si="54"/>
        <v>0</v>
      </c>
      <c r="BF420" s="139">
        <f t="shared" si="55"/>
        <v>0</v>
      </c>
      <c r="BG420" s="139">
        <f t="shared" si="56"/>
        <v>0</v>
      </c>
      <c r="BH420" s="139">
        <f t="shared" si="57"/>
        <v>0</v>
      </c>
      <c r="BI420" s="139">
        <f t="shared" si="58"/>
        <v>0</v>
      </c>
      <c r="BJ420" s="16" t="s">
        <v>81</v>
      </c>
      <c r="BK420" s="139">
        <f t="shared" si="59"/>
        <v>0</v>
      </c>
      <c r="BL420" s="16" t="s">
        <v>114</v>
      </c>
      <c r="BM420" s="138" t="s">
        <v>950</v>
      </c>
    </row>
    <row r="421" spans="2:65" s="1" customFormat="1" ht="24.2" customHeight="1">
      <c r="B421" s="31"/>
      <c r="C421" s="155" t="s">
        <v>951</v>
      </c>
      <c r="D421" s="155" t="s">
        <v>297</v>
      </c>
      <c r="E421" s="156" t="s">
        <v>952</v>
      </c>
      <c r="F421" s="157" t="s">
        <v>953</v>
      </c>
      <c r="G421" s="158" t="s">
        <v>197</v>
      </c>
      <c r="H421" s="159">
        <v>1</v>
      </c>
      <c r="I421" s="160"/>
      <c r="J421" s="161">
        <f t="shared" si="50"/>
        <v>0</v>
      </c>
      <c r="K421" s="157" t="s">
        <v>341</v>
      </c>
      <c r="L421" s="162"/>
      <c r="M421" s="163" t="s">
        <v>1</v>
      </c>
      <c r="N421" s="164" t="s">
        <v>41</v>
      </c>
      <c r="P421" s="136">
        <f t="shared" si="51"/>
        <v>0</v>
      </c>
      <c r="Q421" s="136">
        <v>5.6599999999999998E-2</v>
      </c>
      <c r="R421" s="136">
        <f t="shared" si="52"/>
        <v>5.6599999999999998E-2</v>
      </c>
      <c r="S421" s="136">
        <v>0</v>
      </c>
      <c r="T421" s="137">
        <f t="shared" si="53"/>
        <v>0</v>
      </c>
      <c r="AR421" s="138" t="s">
        <v>199</v>
      </c>
      <c r="AT421" s="138" t="s">
        <v>297</v>
      </c>
      <c r="AU421" s="138" t="s">
        <v>86</v>
      </c>
      <c r="AY421" s="16" t="s">
        <v>161</v>
      </c>
      <c r="BE421" s="139">
        <f t="shared" si="54"/>
        <v>0</v>
      </c>
      <c r="BF421" s="139">
        <f t="shared" si="55"/>
        <v>0</v>
      </c>
      <c r="BG421" s="139">
        <f t="shared" si="56"/>
        <v>0</v>
      </c>
      <c r="BH421" s="139">
        <f t="shared" si="57"/>
        <v>0</v>
      </c>
      <c r="BI421" s="139">
        <f t="shared" si="58"/>
        <v>0</v>
      </c>
      <c r="BJ421" s="16" t="s">
        <v>81</v>
      </c>
      <c r="BK421" s="139">
        <f t="shared" si="59"/>
        <v>0</v>
      </c>
      <c r="BL421" s="16" t="s">
        <v>114</v>
      </c>
      <c r="BM421" s="138" t="s">
        <v>954</v>
      </c>
    </row>
    <row r="422" spans="2:65" s="1" customFormat="1" ht="16.5" customHeight="1">
      <c r="B422" s="31"/>
      <c r="C422" s="127" t="s">
        <v>955</v>
      </c>
      <c r="D422" s="127" t="s">
        <v>164</v>
      </c>
      <c r="E422" s="128" t="s">
        <v>956</v>
      </c>
      <c r="F422" s="129" t="s">
        <v>957</v>
      </c>
      <c r="G422" s="130" t="s">
        <v>197</v>
      </c>
      <c r="H422" s="131">
        <v>2</v>
      </c>
      <c r="I422" s="132"/>
      <c r="J422" s="133">
        <f t="shared" si="50"/>
        <v>0</v>
      </c>
      <c r="K422" s="129" t="s">
        <v>341</v>
      </c>
      <c r="L422" s="31"/>
      <c r="M422" s="134" t="s">
        <v>1</v>
      </c>
      <c r="N422" s="135" t="s">
        <v>41</v>
      </c>
      <c r="P422" s="136">
        <f t="shared" si="51"/>
        <v>0</v>
      </c>
      <c r="Q422" s="136">
        <v>8.0000000000000004E-4</v>
      </c>
      <c r="R422" s="136">
        <f t="shared" si="52"/>
        <v>1.6000000000000001E-3</v>
      </c>
      <c r="S422" s="136">
        <v>0</v>
      </c>
      <c r="T422" s="137">
        <f t="shared" si="53"/>
        <v>0</v>
      </c>
      <c r="AR422" s="138" t="s">
        <v>114</v>
      </c>
      <c r="AT422" s="138" t="s">
        <v>164</v>
      </c>
      <c r="AU422" s="138" t="s">
        <v>86</v>
      </c>
      <c r="AY422" s="16" t="s">
        <v>161</v>
      </c>
      <c r="BE422" s="139">
        <f t="shared" si="54"/>
        <v>0</v>
      </c>
      <c r="BF422" s="139">
        <f t="shared" si="55"/>
        <v>0</v>
      </c>
      <c r="BG422" s="139">
        <f t="shared" si="56"/>
        <v>0</v>
      </c>
      <c r="BH422" s="139">
        <f t="shared" si="57"/>
        <v>0</v>
      </c>
      <c r="BI422" s="139">
        <f t="shared" si="58"/>
        <v>0</v>
      </c>
      <c r="BJ422" s="16" t="s">
        <v>81</v>
      </c>
      <c r="BK422" s="139">
        <f t="shared" si="59"/>
        <v>0</v>
      </c>
      <c r="BL422" s="16" t="s">
        <v>114</v>
      </c>
      <c r="BM422" s="138" t="s">
        <v>958</v>
      </c>
    </row>
    <row r="423" spans="2:65" s="1" customFormat="1" ht="21.75" customHeight="1">
      <c r="B423" s="31"/>
      <c r="C423" s="155" t="s">
        <v>959</v>
      </c>
      <c r="D423" s="155" t="s">
        <v>297</v>
      </c>
      <c r="E423" s="156" t="s">
        <v>960</v>
      </c>
      <c r="F423" s="157" t="s">
        <v>961</v>
      </c>
      <c r="G423" s="158" t="s">
        <v>197</v>
      </c>
      <c r="H423" s="159">
        <v>2</v>
      </c>
      <c r="I423" s="160"/>
      <c r="J423" s="161">
        <f t="shared" si="50"/>
        <v>0</v>
      </c>
      <c r="K423" s="157" t="s">
        <v>341</v>
      </c>
      <c r="L423" s="162"/>
      <c r="M423" s="163" t="s">
        <v>1</v>
      </c>
      <c r="N423" s="164" t="s">
        <v>41</v>
      </c>
      <c r="P423" s="136">
        <f t="shared" si="51"/>
        <v>0</v>
      </c>
      <c r="Q423" s="136">
        <v>0.1</v>
      </c>
      <c r="R423" s="136">
        <f t="shared" si="52"/>
        <v>0.2</v>
      </c>
      <c r="S423" s="136">
        <v>0</v>
      </c>
      <c r="T423" s="137">
        <f t="shared" si="53"/>
        <v>0</v>
      </c>
      <c r="AR423" s="138" t="s">
        <v>199</v>
      </c>
      <c r="AT423" s="138" t="s">
        <v>297</v>
      </c>
      <c r="AU423" s="138" t="s">
        <v>86</v>
      </c>
      <c r="AY423" s="16" t="s">
        <v>161</v>
      </c>
      <c r="BE423" s="139">
        <f t="shared" si="54"/>
        <v>0</v>
      </c>
      <c r="BF423" s="139">
        <f t="shared" si="55"/>
        <v>0</v>
      </c>
      <c r="BG423" s="139">
        <f t="shared" si="56"/>
        <v>0</v>
      </c>
      <c r="BH423" s="139">
        <f t="shared" si="57"/>
        <v>0</v>
      </c>
      <c r="BI423" s="139">
        <f t="shared" si="58"/>
        <v>0</v>
      </c>
      <c r="BJ423" s="16" t="s">
        <v>81</v>
      </c>
      <c r="BK423" s="139">
        <f t="shared" si="59"/>
        <v>0</v>
      </c>
      <c r="BL423" s="16" t="s">
        <v>114</v>
      </c>
      <c r="BM423" s="138" t="s">
        <v>962</v>
      </c>
    </row>
    <row r="424" spans="2:65" s="1" customFormat="1" ht="16.5" customHeight="1">
      <c r="B424" s="31"/>
      <c r="C424" s="127" t="s">
        <v>963</v>
      </c>
      <c r="D424" s="127" t="s">
        <v>164</v>
      </c>
      <c r="E424" s="128" t="s">
        <v>964</v>
      </c>
      <c r="F424" s="129" t="s">
        <v>965</v>
      </c>
      <c r="G424" s="130" t="s">
        <v>197</v>
      </c>
      <c r="H424" s="131">
        <v>4</v>
      </c>
      <c r="I424" s="132"/>
      <c r="J424" s="133">
        <f t="shared" si="50"/>
        <v>0</v>
      </c>
      <c r="K424" s="129" t="s">
        <v>341</v>
      </c>
      <c r="L424" s="31"/>
      <c r="M424" s="134" t="s">
        <v>1</v>
      </c>
      <c r="N424" s="135" t="s">
        <v>41</v>
      </c>
      <c r="P424" s="136">
        <f t="shared" si="51"/>
        <v>0</v>
      </c>
      <c r="Q424" s="136">
        <v>0</v>
      </c>
      <c r="R424" s="136">
        <f t="shared" si="52"/>
        <v>0</v>
      </c>
      <c r="S424" s="136">
        <v>0</v>
      </c>
      <c r="T424" s="137">
        <f t="shared" si="53"/>
        <v>0</v>
      </c>
      <c r="AR424" s="138" t="s">
        <v>114</v>
      </c>
      <c r="AT424" s="138" t="s">
        <v>164</v>
      </c>
      <c r="AU424" s="138" t="s">
        <v>86</v>
      </c>
      <c r="AY424" s="16" t="s">
        <v>161</v>
      </c>
      <c r="BE424" s="139">
        <f t="shared" si="54"/>
        <v>0</v>
      </c>
      <c r="BF424" s="139">
        <f t="shared" si="55"/>
        <v>0</v>
      </c>
      <c r="BG424" s="139">
        <f t="shared" si="56"/>
        <v>0</v>
      </c>
      <c r="BH424" s="139">
        <f t="shared" si="57"/>
        <v>0</v>
      </c>
      <c r="BI424" s="139">
        <f t="shared" si="58"/>
        <v>0</v>
      </c>
      <c r="BJ424" s="16" t="s">
        <v>81</v>
      </c>
      <c r="BK424" s="139">
        <f t="shared" si="59"/>
        <v>0</v>
      </c>
      <c r="BL424" s="16" t="s">
        <v>114</v>
      </c>
      <c r="BM424" s="138" t="s">
        <v>966</v>
      </c>
    </row>
    <row r="425" spans="2:65" s="1" customFormat="1" ht="21.75" customHeight="1">
      <c r="B425" s="31"/>
      <c r="C425" s="155" t="s">
        <v>967</v>
      </c>
      <c r="D425" s="155" t="s">
        <v>297</v>
      </c>
      <c r="E425" s="156" t="s">
        <v>968</v>
      </c>
      <c r="F425" s="157" t="s">
        <v>969</v>
      </c>
      <c r="G425" s="158" t="s">
        <v>197</v>
      </c>
      <c r="H425" s="159">
        <v>1</v>
      </c>
      <c r="I425" s="160"/>
      <c r="J425" s="161">
        <f t="shared" si="50"/>
        <v>0</v>
      </c>
      <c r="K425" s="157" t="s">
        <v>341</v>
      </c>
      <c r="L425" s="162"/>
      <c r="M425" s="163" t="s">
        <v>1</v>
      </c>
      <c r="N425" s="164" t="s">
        <v>41</v>
      </c>
      <c r="P425" s="136">
        <f t="shared" si="51"/>
        <v>0</v>
      </c>
      <c r="Q425" s="136">
        <v>0.1</v>
      </c>
      <c r="R425" s="136">
        <f t="shared" si="52"/>
        <v>0.1</v>
      </c>
      <c r="S425" s="136">
        <v>0</v>
      </c>
      <c r="T425" s="137">
        <f t="shared" si="53"/>
        <v>0</v>
      </c>
      <c r="AR425" s="138" t="s">
        <v>199</v>
      </c>
      <c r="AT425" s="138" t="s">
        <v>297</v>
      </c>
      <c r="AU425" s="138" t="s">
        <v>86</v>
      </c>
      <c r="AY425" s="16" t="s">
        <v>161</v>
      </c>
      <c r="BE425" s="139">
        <f t="shared" si="54"/>
        <v>0</v>
      </c>
      <c r="BF425" s="139">
        <f t="shared" si="55"/>
        <v>0</v>
      </c>
      <c r="BG425" s="139">
        <f t="shared" si="56"/>
        <v>0</v>
      </c>
      <c r="BH425" s="139">
        <f t="shared" si="57"/>
        <v>0</v>
      </c>
      <c r="BI425" s="139">
        <f t="shared" si="58"/>
        <v>0</v>
      </c>
      <c r="BJ425" s="16" t="s">
        <v>81</v>
      </c>
      <c r="BK425" s="139">
        <f t="shared" si="59"/>
        <v>0</v>
      </c>
      <c r="BL425" s="16" t="s">
        <v>114</v>
      </c>
      <c r="BM425" s="138" t="s">
        <v>970</v>
      </c>
    </row>
    <row r="426" spans="2:65" s="1" customFormat="1" ht="16.5" customHeight="1">
      <c r="B426" s="31"/>
      <c r="C426" s="155" t="s">
        <v>971</v>
      </c>
      <c r="D426" s="155" t="s">
        <v>297</v>
      </c>
      <c r="E426" s="156" t="s">
        <v>972</v>
      </c>
      <c r="F426" s="157" t="s">
        <v>973</v>
      </c>
      <c r="G426" s="158" t="s">
        <v>197</v>
      </c>
      <c r="H426" s="159">
        <v>1</v>
      </c>
      <c r="I426" s="160"/>
      <c r="J426" s="161">
        <f t="shared" si="50"/>
        <v>0</v>
      </c>
      <c r="K426" s="157" t="s">
        <v>341</v>
      </c>
      <c r="L426" s="162"/>
      <c r="M426" s="163" t="s">
        <v>1</v>
      </c>
      <c r="N426" s="164" t="s">
        <v>41</v>
      </c>
      <c r="P426" s="136">
        <f t="shared" si="51"/>
        <v>0</v>
      </c>
      <c r="Q426" s="136">
        <v>0.5</v>
      </c>
      <c r="R426" s="136">
        <f t="shared" si="52"/>
        <v>0.5</v>
      </c>
      <c r="S426" s="136">
        <v>0</v>
      </c>
      <c r="T426" s="137">
        <f t="shared" si="53"/>
        <v>0</v>
      </c>
      <c r="AR426" s="138" t="s">
        <v>199</v>
      </c>
      <c r="AT426" s="138" t="s">
        <v>297</v>
      </c>
      <c r="AU426" s="138" t="s">
        <v>86</v>
      </c>
      <c r="AY426" s="16" t="s">
        <v>161</v>
      </c>
      <c r="BE426" s="139">
        <f t="shared" si="54"/>
        <v>0</v>
      </c>
      <c r="BF426" s="139">
        <f t="shared" si="55"/>
        <v>0</v>
      </c>
      <c r="BG426" s="139">
        <f t="shared" si="56"/>
        <v>0</v>
      </c>
      <c r="BH426" s="139">
        <f t="shared" si="57"/>
        <v>0</v>
      </c>
      <c r="BI426" s="139">
        <f t="shared" si="58"/>
        <v>0</v>
      </c>
      <c r="BJ426" s="16" t="s">
        <v>81</v>
      </c>
      <c r="BK426" s="139">
        <f t="shared" si="59"/>
        <v>0</v>
      </c>
      <c r="BL426" s="16" t="s">
        <v>114</v>
      </c>
      <c r="BM426" s="138" t="s">
        <v>974</v>
      </c>
    </row>
    <row r="427" spans="2:65" s="1" customFormat="1" ht="16.5" customHeight="1">
      <c r="B427" s="31"/>
      <c r="C427" s="155" t="s">
        <v>975</v>
      </c>
      <c r="D427" s="155" t="s">
        <v>297</v>
      </c>
      <c r="E427" s="156" t="s">
        <v>976</v>
      </c>
      <c r="F427" s="157" t="s">
        <v>977</v>
      </c>
      <c r="G427" s="158" t="s">
        <v>197</v>
      </c>
      <c r="H427" s="159">
        <v>1</v>
      </c>
      <c r="I427" s="160"/>
      <c r="J427" s="161">
        <f t="shared" si="50"/>
        <v>0</v>
      </c>
      <c r="K427" s="157" t="s">
        <v>341</v>
      </c>
      <c r="L427" s="162"/>
      <c r="M427" s="163" t="s">
        <v>1</v>
      </c>
      <c r="N427" s="164" t="s">
        <v>41</v>
      </c>
      <c r="P427" s="136">
        <f t="shared" si="51"/>
        <v>0</v>
      </c>
      <c r="Q427" s="136">
        <v>0.05</v>
      </c>
      <c r="R427" s="136">
        <f t="shared" si="52"/>
        <v>0.05</v>
      </c>
      <c r="S427" s="136">
        <v>0</v>
      </c>
      <c r="T427" s="137">
        <f t="shared" si="53"/>
        <v>0</v>
      </c>
      <c r="AR427" s="138" t="s">
        <v>199</v>
      </c>
      <c r="AT427" s="138" t="s">
        <v>297</v>
      </c>
      <c r="AU427" s="138" t="s">
        <v>86</v>
      </c>
      <c r="AY427" s="16" t="s">
        <v>161</v>
      </c>
      <c r="BE427" s="139">
        <f t="shared" si="54"/>
        <v>0</v>
      </c>
      <c r="BF427" s="139">
        <f t="shared" si="55"/>
        <v>0</v>
      </c>
      <c r="BG427" s="139">
        <f t="shared" si="56"/>
        <v>0</v>
      </c>
      <c r="BH427" s="139">
        <f t="shared" si="57"/>
        <v>0</v>
      </c>
      <c r="BI427" s="139">
        <f t="shared" si="58"/>
        <v>0</v>
      </c>
      <c r="BJ427" s="16" t="s">
        <v>81</v>
      </c>
      <c r="BK427" s="139">
        <f t="shared" si="59"/>
        <v>0</v>
      </c>
      <c r="BL427" s="16" t="s">
        <v>114</v>
      </c>
      <c r="BM427" s="138" t="s">
        <v>978</v>
      </c>
    </row>
    <row r="428" spans="2:65" s="1" customFormat="1" ht="16.5" customHeight="1">
      <c r="B428" s="31"/>
      <c r="C428" s="155" t="s">
        <v>979</v>
      </c>
      <c r="D428" s="155" t="s">
        <v>297</v>
      </c>
      <c r="E428" s="156" t="s">
        <v>980</v>
      </c>
      <c r="F428" s="157" t="s">
        <v>981</v>
      </c>
      <c r="G428" s="158" t="s">
        <v>197</v>
      </c>
      <c r="H428" s="159">
        <v>1</v>
      </c>
      <c r="I428" s="160"/>
      <c r="J428" s="161">
        <f t="shared" si="50"/>
        <v>0</v>
      </c>
      <c r="K428" s="157" t="s">
        <v>341</v>
      </c>
      <c r="L428" s="162"/>
      <c r="M428" s="163" t="s">
        <v>1</v>
      </c>
      <c r="N428" s="164" t="s">
        <v>41</v>
      </c>
      <c r="P428" s="136">
        <f t="shared" si="51"/>
        <v>0</v>
      </c>
      <c r="Q428" s="136">
        <v>0.2</v>
      </c>
      <c r="R428" s="136">
        <f t="shared" si="52"/>
        <v>0.2</v>
      </c>
      <c r="S428" s="136">
        <v>0</v>
      </c>
      <c r="T428" s="137">
        <f t="shared" si="53"/>
        <v>0</v>
      </c>
      <c r="AR428" s="138" t="s">
        <v>199</v>
      </c>
      <c r="AT428" s="138" t="s">
        <v>297</v>
      </c>
      <c r="AU428" s="138" t="s">
        <v>86</v>
      </c>
      <c r="AY428" s="16" t="s">
        <v>161</v>
      </c>
      <c r="BE428" s="139">
        <f t="shared" si="54"/>
        <v>0</v>
      </c>
      <c r="BF428" s="139">
        <f t="shared" si="55"/>
        <v>0</v>
      </c>
      <c r="BG428" s="139">
        <f t="shared" si="56"/>
        <v>0</v>
      </c>
      <c r="BH428" s="139">
        <f t="shared" si="57"/>
        <v>0</v>
      </c>
      <c r="BI428" s="139">
        <f t="shared" si="58"/>
        <v>0</v>
      </c>
      <c r="BJ428" s="16" t="s">
        <v>81</v>
      </c>
      <c r="BK428" s="139">
        <f t="shared" si="59"/>
        <v>0</v>
      </c>
      <c r="BL428" s="16" t="s">
        <v>114</v>
      </c>
      <c r="BM428" s="138" t="s">
        <v>982</v>
      </c>
    </row>
    <row r="429" spans="2:65" s="1" customFormat="1" ht="16.5" customHeight="1">
      <c r="B429" s="31"/>
      <c r="C429" s="155" t="s">
        <v>983</v>
      </c>
      <c r="D429" s="155" t="s">
        <v>297</v>
      </c>
      <c r="E429" s="156" t="s">
        <v>984</v>
      </c>
      <c r="F429" s="157" t="s">
        <v>985</v>
      </c>
      <c r="G429" s="158" t="s">
        <v>197</v>
      </c>
      <c r="H429" s="159">
        <v>2</v>
      </c>
      <c r="I429" s="160"/>
      <c r="J429" s="161">
        <f t="shared" si="50"/>
        <v>0</v>
      </c>
      <c r="K429" s="157" t="s">
        <v>341</v>
      </c>
      <c r="L429" s="162"/>
      <c r="M429" s="163" t="s">
        <v>1</v>
      </c>
      <c r="N429" s="164" t="s">
        <v>41</v>
      </c>
      <c r="P429" s="136">
        <f t="shared" si="51"/>
        <v>0</v>
      </c>
      <c r="Q429" s="136">
        <v>0.01</v>
      </c>
      <c r="R429" s="136">
        <f t="shared" si="52"/>
        <v>0.02</v>
      </c>
      <c r="S429" s="136">
        <v>0</v>
      </c>
      <c r="T429" s="137">
        <f t="shared" si="53"/>
        <v>0</v>
      </c>
      <c r="AR429" s="138" t="s">
        <v>199</v>
      </c>
      <c r="AT429" s="138" t="s">
        <v>297</v>
      </c>
      <c r="AU429" s="138" t="s">
        <v>86</v>
      </c>
      <c r="AY429" s="16" t="s">
        <v>161</v>
      </c>
      <c r="BE429" s="139">
        <f t="shared" si="54"/>
        <v>0</v>
      </c>
      <c r="BF429" s="139">
        <f t="shared" si="55"/>
        <v>0</v>
      </c>
      <c r="BG429" s="139">
        <f t="shared" si="56"/>
        <v>0</v>
      </c>
      <c r="BH429" s="139">
        <f t="shared" si="57"/>
        <v>0</v>
      </c>
      <c r="BI429" s="139">
        <f t="shared" si="58"/>
        <v>0</v>
      </c>
      <c r="BJ429" s="16" t="s">
        <v>81</v>
      </c>
      <c r="BK429" s="139">
        <f t="shared" si="59"/>
        <v>0</v>
      </c>
      <c r="BL429" s="16" t="s">
        <v>114</v>
      </c>
      <c r="BM429" s="138" t="s">
        <v>986</v>
      </c>
    </row>
    <row r="430" spans="2:65" s="1" customFormat="1" ht="16.5" customHeight="1">
      <c r="B430" s="31"/>
      <c r="C430" s="127" t="s">
        <v>987</v>
      </c>
      <c r="D430" s="127" t="s">
        <v>164</v>
      </c>
      <c r="E430" s="128" t="s">
        <v>988</v>
      </c>
      <c r="F430" s="129" t="s">
        <v>989</v>
      </c>
      <c r="G430" s="130" t="s">
        <v>213</v>
      </c>
      <c r="H430" s="131">
        <v>6</v>
      </c>
      <c r="I430" s="132"/>
      <c r="J430" s="133">
        <f t="shared" si="50"/>
        <v>0</v>
      </c>
      <c r="K430" s="129" t="s">
        <v>341</v>
      </c>
      <c r="L430" s="31"/>
      <c r="M430" s="134" t="s">
        <v>1</v>
      </c>
      <c r="N430" s="135" t="s">
        <v>41</v>
      </c>
      <c r="P430" s="136">
        <f t="shared" si="51"/>
        <v>0</v>
      </c>
      <c r="Q430" s="136">
        <v>0</v>
      </c>
      <c r="R430" s="136">
        <f t="shared" si="52"/>
        <v>0</v>
      </c>
      <c r="S430" s="136">
        <v>0</v>
      </c>
      <c r="T430" s="137">
        <f t="shared" si="53"/>
        <v>0</v>
      </c>
      <c r="AR430" s="138" t="s">
        <v>81</v>
      </c>
      <c r="AT430" s="138" t="s">
        <v>164</v>
      </c>
      <c r="AU430" s="138" t="s">
        <v>86</v>
      </c>
      <c r="AY430" s="16" t="s">
        <v>161</v>
      </c>
      <c r="BE430" s="139">
        <f t="shared" si="54"/>
        <v>0</v>
      </c>
      <c r="BF430" s="139">
        <f t="shared" si="55"/>
        <v>0</v>
      </c>
      <c r="BG430" s="139">
        <f t="shared" si="56"/>
        <v>0</v>
      </c>
      <c r="BH430" s="139">
        <f t="shared" si="57"/>
        <v>0</v>
      </c>
      <c r="BI430" s="139">
        <f t="shared" si="58"/>
        <v>0</v>
      </c>
      <c r="BJ430" s="16" t="s">
        <v>81</v>
      </c>
      <c r="BK430" s="139">
        <f t="shared" si="59"/>
        <v>0</v>
      </c>
      <c r="BL430" s="16" t="s">
        <v>81</v>
      </c>
      <c r="BM430" s="138" t="s">
        <v>990</v>
      </c>
    </row>
    <row r="431" spans="2:65" s="1" customFormat="1" ht="16.5" customHeight="1">
      <c r="B431" s="31"/>
      <c r="C431" s="127" t="s">
        <v>991</v>
      </c>
      <c r="D431" s="127" t="s">
        <v>164</v>
      </c>
      <c r="E431" s="128" t="s">
        <v>992</v>
      </c>
      <c r="F431" s="129" t="s">
        <v>993</v>
      </c>
      <c r="G431" s="130" t="s">
        <v>213</v>
      </c>
      <c r="H431" s="131">
        <v>6</v>
      </c>
      <c r="I431" s="132"/>
      <c r="J431" s="133">
        <f t="shared" si="50"/>
        <v>0</v>
      </c>
      <c r="K431" s="129" t="s">
        <v>341</v>
      </c>
      <c r="L431" s="31"/>
      <c r="M431" s="174" t="s">
        <v>1</v>
      </c>
      <c r="N431" s="175" t="s">
        <v>41</v>
      </c>
      <c r="O431" s="176"/>
      <c r="P431" s="177">
        <f t="shared" si="51"/>
        <v>0</v>
      </c>
      <c r="Q431" s="177">
        <v>0</v>
      </c>
      <c r="R431" s="177">
        <f t="shared" si="52"/>
        <v>0</v>
      </c>
      <c r="S431" s="177">
        <v>0</v>
      </c>
      <c r="T431" s="178">
        <f t="shared" si="53"/>
        <v>0</v>
      </c>
      <c r="AR431" s="138" t="s">
        <v>81</v>
      </c>
      <c r="AT431" s="138" t="s">
        <v>164</v>
      </c>
      <c r="AU431" s="138" t="s">
        <v>86</v>
      </c>
      <c r="AY431" s="16" t="s">
        <v>161</v>
      </c>
      <c r="BE431" s="139">
        <f t="shared" si="54"/>
        <v>0</v>
      </c>
      <c r="BF431" s="139">
        <f t="shared" si="55"/>
        <v>0</v>
      </c>
      <c r="BG431" s="139">
        <f t="shared" si="56"/>
        <v>0</v>
      </c>
      <c r="BH431" s="139">
        <f t="shared" si="57"/>
        <v>0</v>
      </c>
      <c r="BI431" s="139">
        <f t="shared" si="58"/>
        <v>0</v>
      </c>
      <c r="BJ431" s="16" t="s">
        <v>81</v>
      </c>
      <c r="BK431" s="139">
        <f t="shared" si="59"/>
        <v>0</v>
      </c>
      <c r="BL431" s="16" t="s">
        <v>81</v>
      </c>
      <c r="BM431" s="138" t="s">
        <v>994</v>
      </c>
    </row>
    <row r="432" spans="2:65" s="1" customFormat="1" ht="6.95" customHeight="1">
      <c r="B432" s="43"/>
      <c r="C432" s="44"/>
      <c r="D432" s="44"/>
      <c r="E432" s="44"/>
      <c r="F432" s="44"/>
      <c r="G432" s="44"/>
      <c r="H432" s="44"/>
      <c r="I432" s="44"/>
      <c r="J432" s="44"/>
      <c r="K432" s="44"/>
      <c r="L432" s="31"/>
    </row>
  </sheetData>
  <sheetProtection algorithmName="SHA-512" hashValue="4hnzHUWILM1odJkwye4wQ54OZWvNqpW8d4z2VWb5WEPyAomJQzFV9avKn8GBi7O7kaVNrC/E0SW+nOn1QhtF5w==" saltValue="8fZwHGjDuK61lmz7asolalN1s5eUGz6eP5oNsno79JqQlmxpfgFmAjS+kWYwH804oARtRTysXJ3hX3ds3l/NsA==" spinCount="100000" sheet="1" objects="1" scenarios="1" formatColumns="0" formatRows="0" autoFilter="0"/>
  <autoFilter ref="C130:K431" xr:uid="{00000000-0009-0000-0000-000001000000}"/>
  <mergeCells count="6">
    <mergeCell ref="L2:V2"/>
    <mergeCell ref="E7:H7"/>
    <mergeCell ref="E16:H16"/>
    <mergeCell ref="E25:H25"/>
    <mergeCell ref="E85:H85"/>
    <mergeCell ref="E123:H123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0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995</v>
      </c>
      <c r="H4" s="19"/>
    </row>
    <row r="5" spans="2:8" ht="12" customHeight="1">
      <c r="B5" s="19"/>
      <c r="C5" s="23" t="s">
        <v>13</v>
      </c>
      <c r="D5" s="195" t="s">
        <v>14</v>
      </c>
      <c r="E5" s="191"/>
      <c r="F5" s="191"/>
      <c r="H5" s="19"/>
    </row>
    <row r="6" spans="2:8" ht="36.950000000000003" customHeight="1">
      <c r="B6" s="19"/>
      <c r="C6" s="25" t="s">
        <v>16</v>
      </c>
      <c r="D6" s="192" t="s">
        <v>17</v>
      </c>
      <c r="E6" s="191"/>
      <c r="F6" s="191"/>
      <c r="H6" s="19"/>
    </row>
    <row r="7" spans="2:8" ht="16.5" customHeight="1">
      <c r="B7" s="19"/>
      <c r="C7" s="26" t="s">
        <v>22</v>
      </c>
      <c r="D7" s="51" t="str">
        <f>'Rekapitulace stavby'!AN8</f>
        <v>21. 8. 2023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148</v>
      </c>
      <c r="F9" s="110" t="s">
        <v>996</v>
      </c>
      <c r="H9" s="107"/>
    </row>
    <row r="10" spans="2:8" s="1" customFormat="1" ht="26.45" customHeight="1">
      <c r="B10" s="31"/>
      <c r="C10" s="179" t="s">
        <v>14</v>
      </c>
      <c r="D10" s="179" t="s">
        <v>17</v>
      </c>
      <c r="H10" s="31"/>
    </row>
    <row r="11" spans="2:8" s="1" customFormat="1" ht="16.899999999999999" customHeight="1">
      <c r="B11" s="31"/>
      <c r="C11" s="180" t="s">
        <v>83</v>
      </c>
      <c r="D11" s="181" t="s">
        <v>1</v>
      </c>
      <c r="E11" s="182" t="s">
        <v>84</v>
      </c>
      <c r="F11" s="183">
        <v>6</v>
      </c>
      <c r="H11" s="31"/>
    </row>
    <row r="12" spans="2:8" s="1" customFormat="1" ht="16.899999999999999" customHeight="1">
      <c r="B12" s="31"/>
      <c r="C12" s="184" t="s">
        <v>83</v>
      </c>
      <c r="D12" s="184" t="s">
        <v>426</v>
      </c>
      <c r="E12" s="16" t="s">
        <v>1</v>
      </c>
      <c r="F12" s="185">
        <v>6</v>
      </c>
      <c r="H12" s="31"/>
    </row>
    <row r="13" spans="2:8" s="1" customFormat="1" ht="16.899999999999999" customHeight="1">
      <c r="B13" s="31"/>
      <c r="C13" s="186" t="s">
        <v>997</v>
      </c>
      <c r="H13" s="31"/>
    </row>
    <row r="14" spans="2:8" s="1" customFormat="1" ht="16.899999999999999" customHeight="1">
      <c r="B14" s="31"/>
      <c r="C14" s="184" t="s">
        <v>423</v>
      </c>
      <c r="D14" s="184" t="s">
        <v>424</v>
      </c>
      <c r="E14" s="16" t="s">
        <v>84</v>
      </c>
      <c r="F14" s="185">
        <v>6</v>
      </c>
      <c r="H14" s="31"/>
    </row>
    <row r="15" spans="2:8" s="1" customFormat="1" ht="16.899999999999999" customHeight="1">
      <c r="B15" s="31"/>
      <c r="C15" s="184" t="s">
        <v>256</v>
      </c>
      <c r="D15" s="184" t="s">
        <v>257</v>
      </c>
      <c r="E15" s="16" t="s">
        <v>213</v>
      </c>
      <c r="F15" s="185">
        <v>3.3</v>
      </c>
      <c r="H15" s="31"/>
    </row>
    <row r="16" spans="2:8" s="1" customFormat="1" ht="16.899999999999999" customHeight="1">
      <c r="B16" s="31"/>
      <c r="C16" s="180" t="s">
        <v>87</v>
      </c>
      <c r="D16" s="181" t="s">
        <v>88</v>
      </c>
      <c r="E16" s="182" t="s">
        <v>89</v>
      </c>
      <c r="F16" s="183">
        <v>2490</v>
      </c>
      <c r="H16" s="31"/>
    </row>
    <row r="17" spans="2:8" s="1" customFormat="1" ht="16.899999999999999" customHeight="1">
      <c r="B17" s="31"/>
      <c r="C17" s="184" t="s">
        <v>1</v>
      </c>
      <c r="D17" s="184" t="s">
        <v>998</v>
      </c>
      <c r="E17" s="16" t="s">
        <v>1</v>
      </c>
      <c r="F17" s="185">
        <v>2490</v>
      </c>
      <c r="H17" s="31"/>
    </row>
    <row r="18" spans="2:8" s="1" customFormat="1" ht="16.899999999999999" customHeight="1">
      <c r="B18" s="31"/>
      <c r="C18" s="186" t="s">
        <v>997</v>
      </c>
      <c r="H18" s="31"/>
    </row>
    <row r="19" spans="2:8" s="1" customFormat="1" ht="16.899999999999999" customHeight="1">
      <c r="B19" s="31"/>
      <c r="C19" s="184" t="s">
        <v>706</v>
      </c>
      <c r="D19" s="184" t="s">
        <v>707</v>
      </c>
      <c r="E19" s="16" t="s">
        <v>197</v>
      </c>
      <c r="F19" s="185">
        <v>2940</v>
      </c>
      <c r="H19" s="31"/>
    </row>
    <row r="20" spans="2:8" s="1" customFormat="1" ht="16.899999999999999" customHeight="1">
      <c r="B20" s="31"/>
      <c r="C20" s="184" t="s">
        <v>715</v>
      </c>
      <c r="D20" s="184" t="s">
        <v>716</v>
      </c>
      <c r="E20" s="16" t="s">
        <v>197</v>
      </c>
      <c r="F20" s="185">
        <v>2490</v>
      </c>
      <c r="H20" s="31"/>
    </row>
    <row r="21" spans="2:8" s="1" customFormat="1" ht="16.899999999999999" customHeight="1">
      <c r="B21" s="31"/>
      <c r="C21" s="180" t="s">
        <v>115</v>
      </c>
      <c r="D21" s="181" t="s">
        <v>116</v>
      </c>
      <c r="E21" s="182" t="s">
        <v>89</v>
      </c>
      <c r="F21" s="183">
        <v>285</v>
      </c>
      <c r="H21" s="31"/>
    </row>
    <row r="22" spans="2:8" s="1" customFormat="1" ht="16.899999999999999" customHeight="1">
      <c r="B22" s="31"/>
      <c r="C22" s="184" t="s">
        <v>1</v>
      </c>
      <c r="D22" s="184" t="s">
        <v>117</v>
      </c>
      <c r="E22" s="16" t="s">
        <v>1</v>
      </c>
      <c r="F22" s="185">
        <v>285</v>
      </c>
      <c r="H22" s="31"/>
    </row>
    <row r="23" spans="2:8" s="1" customFormat="1" ht="16.899999999999999" customHeight="1">
      <c r="B23" s="31"/>
      <c r="C23" s="186" t="s">
        <v>997</v>
      </c>
      <c r="H23" s="31"/>
    </row>
    <row r="24" spans="2:8" s="1" customFormat="1" ht="16.899999999999999" customHeight="1">
      <c r="B24" s="31"/>
      <c r="C24" s="184" t="s">
        <v>479</v>
      </c>
      <c r="D24" s="184" t="s">
        <v>480</v>
      </c>
      <c r="E24" s="16" t="s">
        <v>197</v>
      </c>
      <c r="F24" s="185">
        <v>285</v>
      </c>
      <c r="H24" s="31"/>
    </row>
    <row r="25" spans="2:8" s="1" customFormat="1" ht="16.899999999999999" customHeight="1">
      <c r="B25" s="31"/>
      <c r="C25" s="184" t="s">
        <v>487</v>
      </c>
      <c r="D25" s="184" t="s">
        <v>488</v>
      </c>
      <c r="E25" s="16" t="s">
        <v>197</v>
      </c>
      <c r="F25" s="185">
        <v>285</v>
      </c>
      <c r="H25" s="31"/>
    </row>
    <row r="26" spans="2:8" s="1" customFormat="1" ht="16.899999999999999" customHeight="1">
      <c r="B26" s="31"/>
      <c r="C26" s="180" t="s">
        <v>999</v>
      </c>
      <c r="D26" s="181" t="s">
        <v>1000</v>
      </c>
      <c r="E26" s="182" t="s">
        <v>183</v>
      </c>
      <c r="F26" s="183">
        <v>45</v>
      </c>
      <c r="H26" s="31"/>
    </row>
    <row r="27" spans="2:8" s="1" customFormat="1" ht="16.899999999999999" customHeight="1">
      <c r="B27" s="31"/>
      <c r="C27" s="184" t="s">
        <v>1</v>
      </c>
      <c r="D27" s="184" t="s">
        <v>366</v>
      </c>
      <c r="E27" s="16" t="s">
        <v>1</v>
      </c>
      <c r="F27" s="185">
        <v>45</v>
      </c>
      <c r="H27" s="31"/>
    </row>
    <row r="28" spans="2:8" s="1" customFormat="1" ht="16.899999999999999" customHeight="1">
      <c r="B28" s="31"/>
      <c r="C28" s="186" t="s">
        <v>997</v>
      </c>
      <c r="H28" s="31"/>
    </row>
    <row r="29" spans="2:8" s="1" customFormat="1" ht="16.899999999999999" customHeight="1">
      <c r="B29" s="31"/>
      <c r="C29" s="184" t="s">
        <v>458</v>
      </c>
      <c r="D29" s="184" t="s">
        <v>459</v>
      </c>
      <c r="E29" s="16" t="s">
        <v>183</v>
      </c>
      <c r="F29" s="185">
        <v>45</v>
      </c>
      <c r="H29" s="31"/>
    </row>
    <row r="30" spans="2:8" s="1" customFormat="1" ht="16.899999999999999" customHeight="1">
      <c r="B30" s="31"/>
      <c r="C30" s="184" t="s">
        <v>463</v>
      </c>
      <c r="D30" s="184" t="s">
        <v>464</v>
      </c>
      <c r="E30" s="16" t="s">
        <v>183</v>
      </c>
      <c r="F30" s="185">
        <v>49.5</v>
      </c>
      <c r="H30" s="31"/>
    </row>
    <row r="31" spans="2:8" s="1" customFormat="1" ht="16.899999999999999" customHeight="1">
      <c r="B31" s="31"/>
      <c r="C31" s="184" t="s">
        <v>468</v>
      </c>
      <c r="D31" s="184" t="s">
        <v>469</v>
      </c>
      <c r="E31" s="16" t="s">
        <v>89</v>
      </c>
      <c r="F31" s="185">
        <v>49.5</v>
      </c>
      <c r="H31" s="31"/>
    </row>
    <row r="32" spans="2:8" s="1" customFormat="1" ht="16.899999999999999" customHeight="1">
      <c r="B32" s="31"/>
      <c r="C32" s="180" t="s">
        <v>121</v>
      </c>
      <c r="D32" s="181" t="s">
        <v>122</v>
      </c>
      <c r="E32" s="182" t="s">
        <v>95</v>
      </c>
      <c r="F32" s="183">
        <v>20</v>
      </c>
      <c r="H32" s="31"/>
    </row>
    <row r="33" spans="2:8" s="1" customFormat="1" ht="16.899999999999999" customHeight="1">
      <c r="B33" s="31"/>
      <c r="C33" s="184" t="s">
        <v>1</v>
      </c>
      <c r="D33" s="184" t="s">
        <v>123</v>
      </c>
      <c r="E33" s="16" t="s">
        <v>1</v>
      </c>
      <c r="F33" s="185">
        <v>20</v>
      </c>
      <c r="H33" s="31"/>
    </row>
    <row r="34" spans="2:8" s="1" customFormat="1" ht="16.899999999999999" customHeight="1">
      <c r="B34" s="31"/>
      <c r="C34" s="186" t="s">
        <v>997</v>
      </c>
      <c r="H34" s="31"/>
    </row>
    <row r="35" spans="2:8" s="1" customFormat="1" ht="16.899999999999999" customHeight="1">
      <c r="B35" s="31"/>
      <c r="C35" s="184" t="s">
        <v>449</v>
      </c>
      <c r="D35" s="184" t="s">
        <v>450</v>
      </c>
      <c r="E35" s="16" t="s">
        <v>95</v>
      </c>
      <c r="F35" s="185">
        <v>95</v>
      </c>
      <c r="H35" s="31"/>
    </row>
    <row r="36" spans="2:8" s="1" customFormat="1" ht="16.899999999999999" customHeight="1">
      <c r="B36" s="31"/>
      <c r="C36" s="180" t="s">
        <v>1001</v>
      </c>
      <c r="D36" s="181" t="s">
        <v>1</v>
      </c>
      <c r="E36" s="182" t="s">
        <v>95</v>
      </c>
      <c r="F36" s="183">
        <v>60</v>
      </c>
      <c r="H36" s="31"/>
    </row>
    <row r="37" spans="2:8" s="1" customFormat="1" ht="16.899999999999999" customHeight="1">
      <c r="B37" s="31"/>
      <c r="C37" s="180" t="s">
        <v>118</v>
      </c>
      <c r="D37" s="181" t="s">
        <v>119</v>
      </c>
      <c r="E37" s="182" t="s">
        <v>95</v>
      </c>
      <c r="F37" s="183">
        <v>75</v>
      </c>
      <c r="H37" s="31"/>
    </row>
    <row r="38" spans="2:8" s="1" customFormat="1" ht="16.899999999999999" customHeight="1">
      <c r="B38" s="31"/>
      <c r="C38" s="184" t="s">
        <v>1</v>
      </c>
      <c r="D38" s="184" t="s">
        <v>120</v>
      </c>
      <c r="E38" s="16" t="s">
        <v>1</v>
      </c>
      <c r="F38" s="185">
        <v>75</v>
      </c>
      <c r="H38" s="31"/>
    </row>
    <row r="39" spans="2:8" s="1" customFormat="1" ht="16.899999999999999" customHeight="1">
      <c r="B39" s="31"/>
      <c r="C39" s="186" t="s">
        <v>997</v>
      </c>
      <c r="H39" s="31"/>
    </row>
    <row r="40" spans="2:8" s="1" customFormat="1" ht="16.899999999999999" customHeight="1">
      <c r="B40" s="31"/>
      <c r="C40" s="184" t="s">
        <v>440</v>
      </c>
      <c r="D40" s="184" t="s">
        <v>441</v>
      </c>
      <c r="E40" s="16" t="s">
        <v>95</v>
      </c>
      <c r="F40" s="185">
        <v>75</v>
      </c>
      <c r="H40" s="31"/>
    </row>
    <row r="41" spans="2:8" s="1" customFormat="1" ht="16.899999999999999" customHeight="1">
      <c r="B41" s="31"/>
      <c r="C41" s="184" t="s">
        <v>449</v>
      </c>
      <c r="D41" s="184" t="s">
        <v>450</v>
      </c>
      <c r="E41" s="16" t="s">
        <v>95</v>
      </c>
      <c r="F41" s="185">
        <v>95</v>
      </c>
      <c r="H41" s="31"/>
    </row>
    <row r="42" spans="2:8" s="1" customFormat="1" ht="16.899999999999999" customHeight="1">
      <c r="B42" s="31"/>
      <c r="C42" s="184" t="s">
        <v>430</v>
      </c>
      <c r="D42" s="184" t="s">
        <v>431</v>
      </c>
      <c r="E42" s="16" t="s">
        <v>95</v>
      </c>
      <c r="F42" s="185">
        <v>75</v>
      </c>
      <c r="H42" s="31"/>
    </row>
    <row r="43" spans="2:8" s="1" customFormat="1" ht="16.899999999999999" customHeight="1">
      <c r="B43" s="31"/>
      <c r="C43" s="184" t="s">
        <v>536</v>
      </c>
      <c r="D43" s="184" t="s">
        <v>537</v>
      </c>
      <c r="E43" s="16" t="s">
        <v>95</v>
      </c>
      <c r="F43" s="185">
        <v>86</v>
      </c>
      <c r="H43" s="31"/>
    </row>
    <row r="44" spans="2:8" s="1" customFormat="1" ht="16.899999999999999" customHeight="1">
      <c r="B44" s="31"/>
      <c r="C44" s="184" t="s">
        <v>554</v>
      </c>
      <c r="D44" s="184" t="s">
        <v>555</v>
      </c>
      <c r="E44" s="16" t="s">
        <v>84</v>
      </c>
      <c r="F44" s="185">
        <v>1.85</v>
      </c>
      <c r="H44" s="31"/>
    </row>
    <row r="45" spans="2:8" s="1" customFormat="1" ht="16.899999999999999" customHeight="1">
      <c r="B45" s="31"/>
      <c r="C45" s="184" t="s">
        <v>496</v>
      </c>
      <c r="D45" s="184" t="s">
        <v>497</v>
      </c>
      <c r="E45" s="16" t="s">
        <v>498</v>
      </c>
      <c r="F45" s="185">
        <v>18.5</v>
      </c>
      <c r="H45" s="31"/>
    </row>
    <row r="46" spans="2:8" s="1" customFormat="1" ht="16.899999999999999" customHeight="1">
      <c r="B46" s="31"/>
      <c r="C46" s="184" t="s">
        <v>444</v>
      </c>
      <c r="D46" s="184" t="s">
        <v>445</v>
      </c>
      <c r="E46" s="16" t="s">
        <v>213</v>
      </c>
      <c r="F46" s="185">
        <v>15</v>
      </c>
      <c r="H46" s="31"/>
    </row>
    <row r="47" spans="2:8" s="1" customFormat="1" ht="16.899999999999999" customHeight="1">
      <c r="B47" s="31"/>
      <c r="C47" s="180" t="s">
        <v>93</v>
      </c>
      <c r="D47" s="181" t="s">
        <v>94</v>
      </c>
      <c r="E47" s="182" t="s">
        <v>95</v>
      </c>
      <c r="F47" s="183">
        <v>390</v>
      </c>
      <c r="H47" s="31"/>
    </row>
    <row r="48" spans="2:8" s="1" customFormat="1" ht="16.899999999999999" customHeight="1">
      <c r="B48" s="31"/>
      <c r="C48" s="184" t="s">
        <v>1</v>
      </c>
      <c r="D48" s="184" t="s">
        <v>96</v>
      </c>
      <c r="E48" s="16" t="s">
        <v>1</v>
      </c>
      <c r="F48" s="185">
        <v>390</v>
      </c>
      <c r="H48" s="31"/>
    </row>
    <row r="49" spans="2:8" s="1" customFormat="1" ht="16.899999999999999" customHeight="1">
      <c r="B49" s="31"/>
      <c r="C49" s="186" t="s">
        <v>997</v>
      </c>
      <c r="H49" s="31"/>
    </row>
    <row r="50" spans="2:8" s="1" customFormat="1" ht="16.899999999999999" customHeight="1">
      <c r="B50" s="31"/>
      <c r="C50" s="184" t="s">
        <v>278</v>
      </c>
      <c r="D50" s="184" t="s">
        <v>279</v>
      </c>
      <c r="E50" s="16" t="s">
        <v>95</v>
      </c>
      <c r="F50" s="185">
        <v>419</v>
      </c>
      <c r="H50" s="31"/>
    </row>
    <row r="51" spans="2:8" s="1" customFormat="1" ht="16.899999999999999" customHeight="1">
      <c r="B51" s="31"/>
      <c r="C51" s="184" t="s">
        <v>323</v>
      </c>
      <c r="D51" s="184" t="s">
        <v>324</v>
      </c>
      <c r="E51" s="16" t="s">
        <v>95</v>
      </c>
      <c r="F51" s="185">
        <v>390</v>
      </c>
      <c r="H51" s="31"/>
    </row>
    <row r="52" spans="2:8" s="1" customFormat="1" ht="16.899999999999999" customHeight="1">
      <c r="B52" s="31"/>
      <c r="C52" s="184" t="s">
        <v>327</v>
      </c>
      <c r="D52" s="184" t="s">
        <v>328</v>
      </c>
      <c r="E52" s="16" t="s">
        <v>95</v>
      </c>
      <c r="F52" s="185">
        <v>390</v>
      </c>
      <c r="H52" s="31"/>
    </row>
    <row r="53" spans="2:8" s="1" customFormat="1" ht="16.899999999999999" customHeight="1">
      <c r="B53" s="31"/>
      <c r="C53" s="184" t="s">
        <v>331</v>
      </c>
      <c r="D53" s="184" t="s">
        <v>332</v>
      </c>
      <c r="E53" s="16" t="s">
        <v>95</v>
      </c>
      <c r="F53" s="185">
        <v>390</v>
      </c>
      <c r="H53" s="31"/>
    </row>
    <row r="54" spans="2:8" s="1" customFormat="1" ht="16.899999999999999" customHeight="1">
      <c r="B54" s="31"/>
      <c r="C54" s="184" t="s">
        <v>319</v>
      </c>
      <c r="D54" s="184" t="s">
        <v>320</v>
      </c>
      <c r="E54" s="16" t="s">
        <v>95</v>
      </c>
      <c r="F54" s="185">
        <v>390</v>
      </c>
      <c r="H54" s="31"/>
    </row>
    <row r="55" spans="2:8" s="1" customFormat="1" ht="16.899999999999999" customHeight="1">
      <c r="B55" s="31"/>
      <c r="C55" s="180" t="s">
        <v>112</v>
      </c>
      <c r="D55" s="181" t="s">
        <v>113</v>
      </c>
      <c r="E55" s="182" t="s">
        <v>95</v>
      </c>
      <c r="F55" s="183">
        <v>4</v>
      </c>
      <c r="H55" s="31"/>
    </row>
    <row r="56" spans="2:8" s="1" customFormat="1" ht="16.899999999999999" customHeight="1">
      <c r="B56" s="31"/>
      <c r="C56" s="184" t="s">
        <v>1</v>
      </c>
      <c r="D56" s="184" t="s">
        <v>114</v>
      </c>
      <c r="E56" s="16" t="s">
        <v>1</v>
      </c>
      <c r="F56" s="185">
        <v>4</v>
      </c>
      <c r="H56" s="31"/>
    </row>
    <row r="57" spans="2:8" s="1" customFormat="1" ht="16.899999999999999" customHeight="1">
      <c r="B57" s="31"/>
      <c r="C57" s="186" t="s">
        <v>997</v>
      </c>
      <c r="H57" s="31"/>
    </row>
    <row r="58" spans="2:8" s="1" customFormat="1" ht="16.899999999999999" customHeight="1">
      <c r="B58" s="31"/>
      <c r="C58" s="184" t="s">
        <v>278</v>
      </c>
      <c r="D58" s="184" t="s">
        <v>279</v>
      </c>
      <c r="E58" s="16" t="s">
        <v>95</v>
      </c>
      <c r="F58" s="185">
        <v>419</v>
      </c>
      <c r="H58" s="31"/>
    </row>
    <row r="59" spans="2:8" s="1" customFormat="1" ht="16.899999999999999" customHeight="1">
      <c r="B59" s="31"/>
      <c r="C59" s="184" t="s">
        <v>372</v>
      </c>
      <c r="D59" s="184" t="s">
        <v>373</v>
      </c>
      <c r="E59" s="16" t="s">
        <v>95</v>
      </c>
      <c r="F59" s="185">
        <v>4</v>
      </c>
      <c r="H59" s="31"/>
    </row>
    <row r="60" spans="2:8" s="1" customFormat="1" ht="16.899999999999999" customHeight="1">
      <c r="B60" s="31"/>
      <c r="C60" s="180" t="s">
        <v>97</v>
      </c>
      <c r="D60" s="181" t="s">
        <v>98</v>
      </c>
      <c r="E60" s="182" t="s">
        <v>95</v>
      </c>
      <c r="F60" s="183">
        <v>25</v>
      </c>
      <c r="H60" s="31"/>
    </row>
    <row r="61" spans="2:8" s="1" customFormat="1" ht="16.899999999999999" customHeight="1">
      <c r="B61" s="31"/>
      <c r="C61" s="184" t="s">
        <v>1</v>
      </c>
      <c r="D61" s="184" t="s">
        <v>99</v>
      </c>
      <c r="E61" s="16" t="s">
        <v>1</v>
      </c>
      <c r="F61" s="185">
        <v>25</v>
      </c>
      <c r="H61" s="31"/>
    </row>
    <row r="62" spans="2:8" s="1" customFormat="1" ht="16.899999999999999" customHeight="1">
      <c r="B62" s="31"/>
      <c r="C62" s="186" t="s">
        <v>997</v>
      </c>
      <c r="H62" s="31"/>
    </row>
    <row r="63" spans="2:8" s="1" customFormat="1" ht="16.899999999999999" customHeight="1">
      <c r="B63" s="31"/>
      <c r="C63" s="184" t="s">
        <v>262</v>
      </c>
      <c r="D63" s="184" t="s">
        <v>263</v>
      </c>
      <c r="E63" s="16" t="s">
        <v>84</v>
      </c>
      <c r="F63" s="185">
        <v>10.75</v>
      </c>
      <c r="H63" s="31"/>
    </row>
    <row r="64" spans="2:8" s="1" customFormat="1" ht="16.899999999999999" customHeight="1">
      <c r="B64" s="31"/>
      <c r="C64" s="184" t="s">
        <v>269</v>
      </c>
      <c r="D64" s="184" t="s">
        <v>270</v>
      </c>
      <c r="E64" s="16" t="s">
        <v>84</v>
      </c>
      <c r="F64" s="185">
        <v>6.45</v>
      </c>
      <c r="H64" s="31"/>
    </row>
    <row r="65" spans="2:8" s="1" customFormat="1" ht="16.899999999999999" customHeight="1">
      <c r="B65" s="31"/>
      <c r="C65" s="184" t="s">
        <v>278</v>
      </c>
      <c r="D65" s="184" t="s">
        <v>279</v>
      </c>
      <c r="E65" s="16" t="s">
        <v>95</v>
      </c>
      <c r="F65" s="185">
        <v>419</v>
      </c>
      <c r="H65" s="31"/>
    </row>
    <row r="66" spans="2:8" s="1" customFormat="1" ht="16.899999999999999" customHeight="1">
      <c r="B66" s="31"/>
      <c r="C66" s="184" t="s">
        <v>335</v>
      </c>
      <c r="D66" s="184" t="s">
        <v>336</v>
      </c>
      <c r="E66" s="16" t="s">
        <v>95</v>
      </c>
      <c r="F66" s="185">
        <v>25</v>
      </c>
      <c r="H66" s="31"/>
    </row>
    <row r="67" spans="2:8" s="1" customFormat="1" ht="16.899999999999999" customHeight="1">
      <c r="B67" s="31"/>
      <c r="C67" s="180" t="s">
        <v>100</v>
      </c>
      <c r="D67" s="181" t="s">
        <v>101</v>
      </c>
      <c r="E67" s="182" t="s">
        <v>95</v>
      </c>
      <c r="F67" s="183">
        <v>50</v>
      </c>
      <c r="H67" s="31"/>
    </row>
    <row r="68" spans="2:8" s="1" customFormat="1" ht="16.899999999999999" customHeight="1">
      <c r="B68" s="31"/>
      <c r="C68" s="184" t="s">
        <v>1</v>
      </c>
      <c r="D68" s="184" t="s">
        <v>102</v>
      </c>
      <c r="E68" s="16" t="s">
        <v>1</v>
      </c>
      <c r="F68" s="185">
        <v>50</v>
      </c>
      <c r="H68" s="31"/>
    </row>
    <row r="69" spans="2:8" s="1" customFormat="1" ht="16.899999999999999" customHeight="1">
      <c r="B69" s="31"/>
      <c r="C69" s="186" t="s">
        <v>997</v>
      </c>
      <c r="H69" s="31"/>
    </row>
    <row r="70" spans="2:8" s="1" customFormat="1" ht="16.899999999999999" customHeight="1">
      <c r="B70" s="31"/>
      <c r="C70" s="184" t="s">
        <v>641</v>
      </c>
      <c r="D70" s="184" t="s">
        <v>642</v>
      </c>
      <c r="E70" s="16" t="s">
        <v>84</v>
      </c>
      <c r="F70" s="185">
        <v>10</v>
      </c>
      <c r="H70" s="31"/>
    </row>
    <row r="71" spans="2:8" s="1" customFormat="1" ht="16.899999999999999" customHeight="1">
      <c r="B71" s="31"/>
      <c r="C71" s="184" t="s">
        <v>671</v>
      </c>
      <c r="D71" s="184" t="s">
        <v>450</v>
      </c>
      <c r="E71" s="16" t="s">
        <v>95</v>
      </c>
      <c r="F71" s="185">
        <v>50</v>
      </c>
      <c r="H71" s="31"/>
    </row>
    <row r="72" spans="2:8" s="1" customFormat="1" ht="16.899999999999999" customHeight="1">
      <c r="B72" s="31"/>
      <c r="C72" s="184" t="s">
        <v>657</v>
      </c>
      <c r="D72" s="184" t="s">
        <v>658</v>
      </c>
      <c r="E72" s="16" t="s">
        <v>95</v>
      </c>
      <c r="F72" s="185">
        <v>50</v>
      </c>
      <c r="H72" s="31"/>
    </row>
    <row r="73" spans="2:8" s="1" customFormat="1" ht="16.899999999999999" customHeight="1">
      <c r="B73" s="31"/>
      <c r="C73" s="184" t="s">
        <v>674</v>
      </c>
      <c r="D73" s="184" t="s">
        <v>455</v>
      </c>
      <c r="E73" s="16" t="s">
        <v>95</v>
      </c>
      <c r="F73" s="185">
        <v>50</v>
      </c>
      <c r="H73" s="31"/>
    </row>
    <row r="74" spans="2:8" s="1" customFormat="1" ht="16.899999999999999" customHeight="1">
      <c r="B74" s="31"/>
      <c r="C74" s="184" t="s">
        <v>430</v>
      </c>
      <c r="D74" s="184" t="s">
        <v>431</v>
      </c>
      <c r="E74" s="16" t="s">
        <v>95</v>
      </c>
      <c r="F74" s="185">
        <v>100</v>
      </c>
      <c r="H74" s="31"/>
    </row>
    <row r="75" spans="2:8" s="1" customFormat="1" ht="16.899999999999999" customHeight="1">
      <c r="B75" s="31"/>
      <c r="C75" s="184" t="s">
        <v>677</v>
      </c>
      <c r="D75" s="184" t="s">
        <v>678</v>
      </c>
      <c r="E75" s="16" t="s">
        <v>95</v>
      </c>
      <c r="F75" s="185">
        <v>50</v>
      </c>
      <c r="H75" s="31"/>
    </row>
    <row r="76" spans="2:8" s="1" customFormat="1" ht="16.899999999999999" customHeight="1">
      <c r="B76" s="31"/>
      <c r="C76" s="184" t="s">
        <v>719</v>
      </c>
      <c r="D76" s="184" t="s">
        <v>555</v>
      </c>
      <c r="E76" s="16" t="s">
        <v>84</v>
      </c>
      <c r="F76" s="185">
        <v>0.5</v>
      </c>
      <c r="H76" s="31"/>
    </row>
    <row r="77" spans="2:8" s="1" customFormat="1" ht="16.899999999999999" customHeight="1">
      <c r="B77" s="31"/>
      <c r="C77" s="184" t="s">
        <v>661</v>
      </c>
      <c r="D77" s="184" t="s">
        <v>662</v>
      </c>
      <c r="E77" s="16" t="s">
        <v>95</v>
      </c>
      <c r="F77" s="185">
        <v>6.5</v>
      </c>
      <c r="H77" s="31"/>
    </row>
    <row r="78" spans="2:8" s="1" customFormat="1" ht="16.899999999999999" customHeight="1">
      <c r="B78" s="31"/>
      <c r="C78" s="184" t="s">
        <v>666</v>
      </c>
      <c r="D78" s="184" t="s">
        <v>667</v>
      </c>
      <c r="E78" s="16" t="s">
        <v>213</v>
      </c>
      <c r="F78" s="185">
        <v>10.4</v>
      </c>
      <c r="H78" s="31"/>
    </row>
    <row r="79" spans="2:8" s="1" customFormat="1" ht="16.899999999999999" customHeight="1">
      <c r="B79" s="31"/>
      <c r="C79" s="184" t="s">
        <v>681</v>
      </c>
      <c r="D79" s="184" t="s">
        <v>682</v>
      </c>
      <c r="E79" s="16" t="s">
        <v>213</v>
      </c>
      <c r="F79" s="185">
        <v>7</v>
      </c>
      <c r="H79" s="31"/>
    </row>
    <row r="80" spans="2:8" s="1" customFormat="1" ht="16.899999999999999" customHeight="1">
      <c r="B80" s="31"/>
      <c r="C80" s="180" t="s">
        <v>103</v>
      </c>
      <c r="D80" s="181" t="s">
        <v>104</v>
      </c>
      <c r="E80" s="182" t="s">
        <v>89</v>
      </c>
      <c r="F80" s="183">
        <v>11</v>
      </c>
      <c r="H80" s="31"/>
    </row>
    <row r="81" spans="2:8" s="1" customFormat="1" ht="16.899999999999999" customHeight="1">
      <c r="B81" s="31"/>
      <c r="C81" s="184" t="s">
        <v>1</v>
      </c>
      <c r="D81" s="184" t="s">
        <v>105</v>
      </c>
      <c r="E81" s="16" t="s">
        <v>1</v>
      </c>
      <c r="F81" s="185">
        <v>11</v>
      </c>
      <c r="H81" s="31"/>
    </row>
    <row r="82" spans="2:8" s="1" customFormat="1" ht="16.899999999999999" customHeight="1">
      <c r="B82" s="31"/>
      <c r="C82" s="186" t="s">
        <v>997</v>
      </c>
      <c r="H82" s="31"/>
    </row>
    <row r="83" spans="2:8" s="1" customFormat="1" ht="16.899999999999999" customHeight="1">
      <c r="B83" s="31"/>
      <c r="C83" s="184" t="s">
        <v>475</v>
      </c>
      <c r="D83" s="184" t="s">
        <v>476</v>
      </c>
      <c r="E83" s="16" t="s">
        <v>197</v>
      </c>
      <c r="F83" s="185">
        <v>11</v>
      </c>
      <c r="H83" s="31"/>
    </row>
    <row r="84" spans="2:8" s="1" customFormat="1" ht="16.899999999999999" customHeight="1">
      <c r="B84" s="31"/>
      <c r="C84" s="184" t="s">
        <v>483</v>
      </c>
      <c r="D84" s="184" t="s">
        <v>484</v>
      </c>
      <c r="E84" s="16" t="s">
        <v>197</v>
      </c>
      <c r="F84" s="185">
        <v>11</v>
      </c>
      <c r="H84" s="31"/>
    </row>
    <row r="85" spans="2:8" s="1" customFormat="1" ht="16.899999999999999" customHeight="1">
      <c r="B85" s="31"/>
      <c r="C85" s="184" t="s">
        <v>503</v>
      </c>
      <c r="D85" s="184" t="s">
        <v>504</v>
      </c>
      <c r="E85" s="16" t="s">
        <v>197</v>
      </c>
      <c r="F85" s="185">
        <v>10</v>
      </c>
      <c r="H85" s="31"/>
    </row>
    <row r="86" spans="2:8" s="1" customFormat="1" ht="16.899999999999999" customHeight="1">
      <c r="B86" s="31"/>
      <c r="C86" s="184" t="s">
        <v>532</v>
      </c>
      <c r="D86" s="184" t="s">
        <v>533</v>
      </c>
      <c r="E86" s="16" t="s">
        <v>197</v>
      </c>
      <c r="F86" s="185">
        <v>11</v>
      </c>
      <c r="H86" s="31"/>
    </row>
    <row r="87" spans="2:8" s="1" customFormat="1" ht="16.899999999999999" customHeight="1">
      <c r="B87" s="31"/>
      <c r="C87" s="184" t="s">
        <v>546</v>
      </c>
      <c r="D87" s="184" t="s">
        <v>547</v>
      </c>
      <c r="E87" s="16" t="s">
        <v>197</v>
      </c>
      <c r="F87" s="185">
        <v>10</v>
      </c>
      <c r="H87" s="31"/>
    </row>
    <row r="88" spans="2:8" s="1" customFormat="1" ht="16.899999999999999" customHeight="1">
      <c r="B88" s="31"/>
      <c r="C88" s="184" t="s">
        <v>536</v>
      </c>
      <c r="D88" s="184" t="s">
        <v>537</v>
      </c>
      <c r="E88" s="16" t="s">
        <v>95</v>
      </c>
      <c r="F88" s="185">
        <v>86</v>
      </c>
      <c r="H88" s="31"/>
    </row>
    <row r="89" spans="2:8" s="1" customFormat="1" ht="16.899999999999999" customHeight="1">
      <c r="B89" s="31"/>
      <c r="C89" s="184" t="s">
        <v>554</v>
      </c>
      <c r="D89" s="184" t="s">
        <v>555</v>
      </c>
      <c r="E89" s="16" t="s">
        <v>84</v>
      </c>
      <c r="F89" s="185">
        <v>1.85</v>
      </c>
      <c r="H89" s="31"/>
    </row>
    <row r="90" spans="2:8" s="1" customFormat="1" ht="16.899999999999999" customHeight="1">
      <c r="B90" s="31"/>
      <c r="C90" s="184" t="s">
        <v>512</v>
      </c>
      <c r="D90" s="184" t="s">
        <v>513</v>
      </c>
      <c r="E90" s="16" t="s">
        <v>197</v>
      </c>
      <c r="F90" s="185">
        <v>11</v>
      </c>
      <c r="H90" s="31"/>
    </row>
    <row r="91" spans="2:8" s="1" customFormat="1" ht="16.899999999999999" customHeight="1">
      <c r="B91" s="31"/>
      <c r="C91" s="184" t="s">
        <v>496</v>
      </c>
      <c r="D91" s="184" t="s">
        <v>497</v>
      </c>
      <c r="E91" s="16" t="s">
        <v>498</v>
      </c>
      <c r="F91" s="185">
        <v>18.5</v>
      </c>
      <c r="H91" s="31"/>
    </row>
    <row r="92" spans="2:8" s="1" customFormat="1" ht="16.899999999999999" customHeight="1">
      <c r="B92" s="31"/>
      <c r="C92" s="184" t="s">
        <v>516</v>
      </c>
      <c r="D92" s="184" t="s">
        <v>517</v>
      </c>
      <c r="E92" s="16" t="s">
        <v>197</v>
      </c>
      <c r="F92" s="185">
        <v>31</v>
      </c>
      <c r="H92" s="31"/>
    </row>
    <row r="93" spans="2:8" s="1" customFormat="1" ht="16.899999999999999" customHeight="1">
      <c r="B93" s="31"/>
      <c r="C93" s="184" t="s">
        <v>527</v>
      </c>
      <c r="D93" s="184" t="s">
        <v>528</v>
      </c>
      <c r="E93" s="16" t="s">
        <v>183</v>
      </c>
      <c r="F93" s="185">
        <v>22</v>
      </c>
      <c r="H93" s="31"/>
    </row>
    <row r="94" spans="2:8" s="1" customFormat="1" ht="16.899999999999999" customHeight="1">
      <c r="B94" s="31"/>
      <c r="C94" s="180" t="s">
        <v>1002</v>
      </c>
      <c r="D94" s="181" t="s">
        <v>104</v>
      </c>
      <c r="E94" s="182" t="s">
        <v>89</v>
      </c>
      <c r="F94" s="183">
        <v>10</v>
      </c>
      <c r="H94" s="31"/>
    </row>
    <row r="95" spans="2:8" s="1" customFormat="1" ht="16.899999999999999" customHeight="1">
      <c r="B95" s="31"/>
      <c r="C95" s="184" t="s">
        <v>1</v>
      </c>
      <c r="D95" s="184" t="s">
        <v>210</v>
      </c>
      <c r="E95" s="16" t="s">
        <v>1</v>
      </c>
      <c r="F95" s="185">
        <v>10</v>
      </c>
      <c r="H95" s="31"/>
    </row>
    <row r="96" spans="2:8" s="1" customFormat="1" ht="16.899999999999999" customHeight="1">
      <c r="B96" s="31"/>
      <c r="C96" s="180" t="s">
        <v>106</v>
      </c>
      <c r="D96" s="181" t="s">
        <v>107</v>
      </c>
      <c r="E96" s="182" t="s">
        <v>95</v>
      </c>
      <c r="F96" s="183">
        <v>170</v>
      </c>
      <c r="H96" s="31"/>
    </row>
    <row r="97" spans="2:8" s="1" customFormat="1" ht="16.899999999999999" customHeight="1">
      <c r="B97" s="31"/>
      <c r="C97" s="184" t="s">
        <v>1</v>
      </c>
      <c r="D97" s="184" t="s">
        <v>108</v>
      </c>
      <c r="E97" s="16" t="s">
        <v>1</v>
      </c>
      <c r="F97" s="185">
        <v>170</v>
      </c>
      <c r="H97" s="31"/>
    </row>
    <row r="98" spans="2:8" s="1" customFormat="1" ht="16.899999999999999" customHeight="1">
      <c r="B98" s="31"/>
      <c r="C98" s="186" t="s">
        <v>997</v>
      </c>
      <c r="H98" s="31"/>
    </row>
    <row r="99" spans="2:8" s="1" customFormat="1" ht="16.899999999999999" customHeight="1">
      <c r="B99" s="31"/>
      <c r="C99" s="184" t="s">
        <v>887</v>
      </c>
      <c r="D99" s="184" t="s">
        <v>888</v>
      </c>
      <c r="E99" s="16" t="s">
        <v>95</v>
      </c>
      <c r="F99" s="185">
        <v>170</v>
      </c>
      <c r="H99" s="31"/>
    </row>
    <row r="100" spans="2:8" s="1" customFormat="1" ht="16.899999999999999" customHeight="1">
      <c r="B100" s="31"/>
      <c r="C100" s="184" t="s">
        <v>430</v>
      </c>
      <c r="D100" s="184" t="s">
        <v>431</v>
      </c>
      <c r="E100" s="16" t="s">
        <v>95</v>
      </c>
      <c r="F100" s="185">
        <v>170</v>
      </c>
      <c r="H100" s="31"/>
    </row>
    <row r="101" spans="2:8" s="1" customFormat="1" ht="16.899999999999999" customHeight="1">
      <c r="B101" s="31"/>
      <c r="C101" s="184" t="s">
        <v>882</v>
      </c>
      <c r="D101" s="184" t="s">
        <v>883</v>
      </c>
      <c r="E101" s="16" t="s">
        <v>498</v>
      </c>
      <c r="F101" s="185">
        <v>3.4</v>
      </c>
      <c r="H101" s="31"/>
    </row>
    <row r="102" spans="2:8" s="1" customFormat="1" ht="16.899999999999999" customHeight="1">
      <c r="B102" s="31"/>
      <c r="C102" s="184" t="s">
        <v>444</v>
      </c>
      <c r="D102" s="184" t="s">
        <v>445</v>
      </c>
      <c r="E102" s="16" t="s">
        <v>213</v>
      </c>
      <c r="F102" s="185">
        <v>17</v>
      </c>
      <c r="H102" s="31"/>
    </row>
    <row r="103" spans="2:8" s="1" customFormat="1" ht="16.899999999999999" customHeight="1">
      <c r="B103" s="31"/>
      <c r="C103" s="180" t="s">
        <v>109</v>
      </c>
      <c r="D103" s="181" t="s">
        <v>110</v>
      </c>
      <c r="E103" s="182" t="s">
        <v>95</v>
      </c>
      <c r="F103" s="183">
        <v>450</v>
      </c>
      <c r="H103" s="31"/>
    </row>
    <row r="104" spans="2:8" s="1" customFormat="1" ht="16.899999999999999" customHeight="1">
      <c r="B104" s="31"/>
      <c r="C104" s="184" t="s">
        <v>1</v>
      </c>
      <c r="D104" s="184" t="s">
        <v>111</v>
      </c>
      <c r="E104" s="16" t="s">
        <v>1</v>
      </c>
      <c r="F104" s="185">
        <v>450</v>
      </c>
      <c r="H104" s="31"/>
    </row>
    <row r="105" spans="2:8" s="1" customFormat="1" ht="16.899999999999999" customHeight="1">
      <c r="B105" s="31"/>
      <c r="C105" s="186" t="s">
        <v>997</v>
      </c>
      <c r="H105" s="31"/>
    </row>
    <row r="106" spans="2:8" s="1" customFormat="1" ht="16.899999999999999" customHeight="1">
      <c r="B106" s="31"/>
      <c r="C106" s="184" t="s">
        <v>706</v>
      </c>
      <c r="D106" s="184" t="s">
        <v>707</v>
      </c>
      <c r="E106" s="16" t="s">
        <v>197</v>
      </c>
      <c r="F106" s="185">
        <v>2940</v>
      </c>
      <c r="H106" s="31"/>
    </row>
    <row r="107" spans="2:8" s="1" customFormat="1" ht="16.899999999999999" customHeight="1">
      <c r="B107" s="31"/>
      <c r="C107" s="184" t="s">
        <v>711</v>
      </c>
      <c r="D107" s="184" t="s">
        <v>712</v>
      </c>
      <c r="E107" s="16" t="s">
        <v>197</v>
      </c>
      <c r="F107" s="185">
        <v>450</v>
      </c>
      <c r="H107" s="31"/>
    </row>
    <row r="108" spans="2:8" s="1" customFormat="1" ht="7.35" customHeight="1">
      <c r="B108" s="43"/>
      <c r="C108" s="44"/>
      <c r="D108" s="44"/>
      <c r="E108" s="44"/>
      <c r="F108" s="44"/>
      <c r="G108" s="44"/>
      <c r="H108" s="31"/>
    </row>
    <row r="109" spans="2:8" s="1" customFormat="1" ht="11.25"/>
  </sheetData>
  <sheetProtection algorithmName="SHA-512" hashValue="gjjQaUZtQ4m++axMNxXpco/2/bado1cg2DYZvxOga8z+MsxlYBXFpDhThDjC6muL9niOO+WB+X7dBPGYeqeqRg==" saltValue="zKKNnlexyfzHGI6w7h+KKtywk+FmAlKghlaDSr/PCzUPY2PHhTe28ZEEzavi25rELYfvc7s89Dbcl927KTygX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2023-131-lok_4 - Adaptačn...</vt:lpstr>
      <vt:lpstr>Seznam figur</vt:lpstr>
      <vt:lpstr>'2023-131-lok_4 - Adaptačn...'!Názvy_tisku</vt:lpstr>
      <vt:lpstr>'Rekapitulace stavby'!Názvy_tisku</vt:lpstr>
      <vt:lpstr>'Seznam figur'!Názvy_tisku</vt:lpstr>
      <vt:lpstr>'2023-131-lok_4 - Adaptačn...'!Oblast_tisku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Požárová</dc:creator>
  <cp:lastModifiedBy>Eva Fridrichová</cp:lastModifiedBy>
  <cp:lastPrinted>2023-09-14T12:44:19Z</cp:lastPrinted>
  <dcterms:created xsi:type="dcterms:W3CDTF">2023-09-14T09:51:06Z</dcterms:created>
  <dcterms:modified xsi:type="dcterms:W3CDTF">2023-09-14T12:44:36Z</dcterms:modified>
</cp:coreProperties>
</file>